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E:\Formula D\Formula Dla LIUT\Campionato 2025\"/>
    </mc:Choice>
  </mc:AlternateContent>
  <xr:revisionPtr revIDLastSave="0" documentId="13_ncr:1_{A444A7E0-9412-43B9-8881-C515F8F7565B}" xr6:coauthVersionLast="47" xr6:coauthVersionMax="47" xr10:uidLastSave="{00000000-0000-0000-0000-000000000000}"/>
  <bookViews>
    <workbookView xWindow="28680" yWindow="-120" windowWidth="29040" windowHeight="16440" tabRatio="597" xr2:uid="{00000000-000D-0000-FFFF-FFFF00000000}"/>
  </bookViews>
  <sheets>
    <sheet name="Set Up 2025" sheetId="20" r:id="rId1"/>
    <sheet name="Selezioni" sheetId="22" r:id="rId2"/>
    <sheet name="VM - TC - TS" sheetId="23" r:id="rId3"/>
  </sheets>
  <definedNames>
    <definedName name="_xlnm.Print_Area" localSheetId="0">'Set Up 2025'!$A$1:$Z$44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" i="20" l="1"/>
  <c r="D16" i="22"/>
  <c r="C16" i="22"/>
  <c r="D23" i="22"/>
  <c r="C23" i="22"/>
  <c r="D15" i="22"/>
  <c r="C15" i="22"/>
  <c r="D24" i="22"/>
  <c r="X17" i="20" s="1"/>
  <c r="C24" i="22"/>
  <c r="X16" i="20" s="1"/>
  <c r="D18" i="22"/>
  <c r="C18" i="22"/>
  <c r="D17" i="22"/>
  <c r="C17" i="22"/>
  <c r="D20" i="22"/>
  <c r="C20" i="22"/>
  <c r="D21" i="22"/>
  <c r="C21" i="22"/>
  <c r="D19" i="22"/>
  <c r="C19" i="22"/>
  <c r="D22" i="22"/>
  <c r="C22" i="22"/>
  <c r="A35" i="20"/>
  <c r="C3" i="23"/>
  <c r="A20" i="20"/>
  <c r="A19" i="20"/>
  <c r="A18" i="20"/>
  <c r="A17" i="20"/>
  <c r="Z14" i="20"/>
  <c r="Y14" i="20"/>
  <c r="X14" i="20"/>
  <c r="W14" i="20"/>
  <c r="V14" i="20"/>
  <c r="Y12" i="20"/>
  <c r="Z10" i="20"/>
  <c r="Y10" i="20"/>
  <c r="X10" i="20"/>
  <c r="W10" i="20"/>
  <c r="V10" i="20"/>
  <c r="Q10" i="20"/>
  <c r="P10" i="20"/>
  <c r="O10" i="20"/>
  <c r="N10" i="20"/>
  <c r="M10" i="20"/>
  <c r="H10" i="20"/>
  <c r="G10" i="20"/>
  <c r="F10" i="20"/>
  <c r="E10" i="20"/>
  <c r="D10" i="20"/>
  <c r="H12" i="20"/>
  <c r="G12" i="20"/>
  <c r="F12" i="20"/>
  <c r="E12" i="20"/>
  <c r="D12" i="20"/>
  <c r="Q12" i="20"/>
  <c r="P12" i="20"/>
  <c r="O12" i="20"/>
  <c r="N12" i="20"/>
  <c r="M12" i="20"/>
  <c r="L14" i="20"/>
  <c r="K14" i="20"/>
  <c r="J14" i="20"/>
  <c r="I14" i="20"/>
  <c r="H14" i="20"/>
  <c r="G14" i="20"/>
  <c r="F14" i="20"/>
  <c r="E14" i="20"/>
  <c r="D14" i="20"/>
  <c r="G8" i="20" l="1"/>
  <c r="A33" i="20"/>
  <c r="A5" i="20"/>
  <c r="I4" i="20"/>
  <c r="B3" i="23"/>
  <c r="A3" i="23" s="1"/>
  <c r="C18" i="23"/>
  <c r="A38" i="20" s="1"/>
  <c r="A32" i="20"/>
  <c r="O8" i="20"/>
  <c r="W8" i="20" l="1"/>
  <c r="A37" i="20"/>
  <c r="A30" i="20"/>
  <c r="A29" i="20"/>
</calcChain>
</file>

<file path=xl/sharedStrings.xml><?xml version="1.0" encoding="utf-8"?>
<sst xmlns="http://schemas.openxmlformats.org/spreadsheetml/2006/main" count="166" uniqueCount="115">
  <si>
    <t>Bonus</t>
  </si>
  <si>
    <t>Slittamento</t>
  </si>
  <si>
    <t>Overshooting</t>
  </si>
  <si>
    <t>x1</t>
  </si>
  <si>
    <t>x2</t>
  </si>
  <si>
    <t>Sel</t>
  </si>
  <si>
    <t>PA Disponibili:</t>
  </si>
  <si>
    <t>PA Utilizzati:</t>
  </si>
  <si>
    <t>Penalità di -1 al tiro di dado in caso in cui l'auto adiacente per cui si fa il test, sia in testacoda, stallo o eliminata</t>
  </si>
  <si>
    <t>Penalità di -1 al tiro di dado in caso di pista bagnata</t>
  </si>
  <si>
    <t>Pista Asciutta</t>
  </si>
  <si>
    <t>Pista Bagnata</t>
  </si>
  <si>
    <t>nessuno</t>
  </si>
  <si>
    <t>una casella</t>
  </si>
  <si>
    <t>+1 (1° giro)</t>
  </si>
  <si>
    <r>
      <t xml:space="preserve">Test di Affidabilità Meccanica tira un D20 </t>
    </r>
    <r>
      <rPr>
        <sz val="9"/>
        <color rgb="FFFF0000"/>
        <rFont val="Calibri"/>
        <family val="2"/>
        <scheme val="minor"/>
      </rPr>
      <t>(con segnalino "Auto Danneggiata" il pilota è eliminato automaticamente)</t>
    </r>
    <r>
      <rPr>
        <b/>
        <sz val="11"/>
        <color theme="1"/>
        <rFont val="Calibri"/>
        <family val="2"/>
        <scheme val="minor"/>
      </rPr>
      <t>:</t>
    </r>
  </si>
  <si>
    <t>da 13 a 17 l'auto va in testacoda ed acquisisce il segnalino "Auto Danneggiata"</t>
  </si>
  <si>
    <t>con 18+ l'auto acquisisce il segnalino "Auto Danneggiata"</t>
  </si>
  <si>
    <t xml:space="preserve">Se un pilota ottiene il risultato massimo in 5° o 6° Marcia, alla fine del suo turno, se ti trovi in 4°, 5° o 6° marcia devi effettuare un test verifica motore </t>
  </si>
  <si>
    <t>Tiro collisione: tira un D20, perdi un Punto Carrozzeria con un risultato inferiore o uguale al valore di difficoltà della curva o alla marcia inserita alla partenza</t>
  </si>
  <si>
    <t>Tenuta di Strada su pista asciutta: da 1 a 4 su un D20 perdi un Punto Sospensione</t>
  </si>
  <si>
    <t>Tenuta di Strada su pista bagnata: da 1 a 5 su un D20 perdi un Punto Sospensione</t>
  </si>
  <si>
    <t>PA da assegnare:</t>
  </si>
  <si>
    <t>Sì</t>
  </si>
  <si>
    <t>No</t>
  </si>
  <si>
    <t>ERS</t>
  </si>
  <si>
    <t>Carico Aererodinamico:</t>
  </si>
  <si>
    <t>Alto</t>
  </si>
  <si>
    <t>Medio</t>
  </si>
  <si>
    <t>Basso</t>
  </si>
  <si>
    <t>Seleziona</t>
  </si>
  <si>
    <t>nessun bonus e nessuna penalità</t>
  </si>
  <si>
    <t>velocità max in 4° marcia: 11 caselle</t>
  </si>
  <si>
    <t>velocità max in 5° marcia: 18 caselle</t>
  </si>
  <si>
    <t>velocità max in 6° marcia: 26 caselle</t>
  </si>
  <si>
    <t>la prima casella di tutte le curve può contare due caselle, opzionale</t>
  </si>
  <si>
    <t>in 4° marcia: +1 casella opzionale</t>
  </si>
  <si>
    <t>in 5° marcia: +2 caselle opzionale</t>
  </si>
  <si>
    <t>in 6° marcia: +4 caselle opzionale</t>
  </si>
  <si>
    <t>ogni sosta obbligatoria in curva comporterà lo slittamento di una casella</t>
  </si>
  <si>
    <t>Seleziona il Carico Aerodinamico</t>
  </si>
  <si>
    <t>Tempo totale</t>
  </si>
  <si>
    <t>Pneumatici Hard</t>
  </si>
  <si>
    <t>Pneumatici Medium</t>
  </si>
  <si>
    <t>Pneumatici Intermediate</t>
  </si>
  <si>
    <t>tre caselle</t>
  </si>
  <si>
    <t>Penalità di -1 al tiro di dado per Carico Aerodinamico Alto</t>
  </si>
  <si>
    <t>Nessuna ulteriore Penalità</t>
  </si>
  <si>
    <t>Penalità di -1 al tiro di dado per Carico Aerodinamico Basso</t>
  </si>
  <si>
    <t>da 1 a 12 l’auto è eliminata</t>
  </si>
  <si>
    <t>Verifica Motore pista bagnata: da 1 a 5 su un D20, perdi un PM e lasci una Macchia d'Olio nella casella di destinazione</t>
  </si>
  <si>
    <t>Verifica Motore pista asciutta: da 1 a 4 su un D20, perdi un PM e lasci una Macchia d'Olio nella casella di destinazione</t>
  </si>
  <si>
    <t>Verifica Motore pista bagnata: da 1 a 3 su un D20, perdi un PM e lasci una Macchia d'Olio nella casella di destinazione</t>
  </si>
  <si>
    <r>
      <t xml:space="preserve">Settore 2 </t>
    </r>
    <r>
      <rPr>
        <sz val="8"/>
        <color theme="1"/>
        <rFont val="Calibri"/>
        <family val="2"/>
        <scheme val="minor"/>
      </rPr>
      <t>(10-last grid)</t>
    </r>
  </si>
  <si>
    <r>
      <t xml:space="preserve">Settore 1 </t>
    </r>
    <r>
      <rPr>
        <sz val="8"/>
        <color theme="1"/>
        <rFont val="Calibri"/>
        <family val="2"/>
        <scheme val="minor"/>
      </rPr>
      <t>(20-classifica)</t>
    </r>
  </si>
  <si>
    <r>
      <t xml:space="preserve">Settore 3 </t>
    </r>
    <r>
      <rPr>
        <sz val="8"/>
        <color theme="1"/>
        <rFont val="Calibri"/>
        <family val="2"/>
        <scheme val="minor"/>
      </rPr>
      <t>(puntualità)</t>
    </r>
  </si>
  <si>
    <r>
      <t xml:space="preserve">Settore 4 </t>
    </r>
    <r>
      <rPr>
        <sz val="8"/>
        <color theme="1"/>
        <rFont val="Calibri"/>
        <family val="2"/>
        <scheme val="minor"/>
      </rPr>
      <t>(D10+D100)</t>
    </r>
  </si>
  <si>
    <t>Verifica Motore pista asciutta: da 1 a 5 su un D20, perdi un PM e lasci una Macchia d'Olio nella casella di destinazione</t>
  </si>
  <si>
    <t>Verifica Motore pista bagnata: da 1 a 4 su un D20, perdi un PM e lasci una Macchia d'Olio nella casella di destinazione</t>
  </si>
  <si>
    <t>Appaloosa</t>
  </si>
  <si>
    <t>GutVon-Gaz</t>
  </si>
  <si>
    <t>Lampottini</t>
  </si>
  <si>
    <t>Lingiery-Talvolt</t>
  </si>
  <si>
    <t>McSbyrrell</t>
  </si>
  <si>
    <t>Nanny</t>
  </si>
  <si>
    <t>Phonda</t>
  </si>
  <si>
    <t>Seleziona Scuderia</t>
  </si>
  <si>
    <t>Scuderia</t>
  </si>
  <si>
    <t>Punti Struttura</t>
  </si>
  <si>
    <t>sel</t>
  </si>
  <si>
    <t>Ers</t>
  </si>
  <si>
    <t>Carico Aerodinamico</t>
  </si>
  <si>
    <t>GALLERIA DEL VENTO</t>
  </si>
  <si>
    <t>TECNOLOGIA IN GHISA</t>
  </si>
  <si>
    <t>ERS EVOLUTO</t>
  </si>
  <si>
    <t>Una volta a partita, quando usa l’ERS, il pilota può ritirare un numero qualsiasi di DadiERS, ma deve accettare il secondo risultato.</t>
  </si>
  <si>
    <t>SOSPENSIONI ATTIVE</t>
  </si>
  <si>
    <t>CHASSIS A STRUTTURA RINFORZATA</t>
  </si>
  <si>
    <t>COMPONENTI A BASSO COSTO</t>
  </si>
  <si>
    <t>COMPONENTI PERFEZIONATI</t>
  </si>
  <si>
    <t>Una volta a partita, il pilota può ripetere una Verifica Motore o un Tiro Collisione o un Tiro Tenuta di Strada con una penalità di -1 sul secondo tiro</t>
  </si>
  <si>
    <t>Regole Speciali di Scuderia:</t>
  </si>
  <si>
    <t>Verifica Motore pista asciutta: da 1 a 3 su un D20, perdi un PM e lasci una Macchia d'Olio nella casella di destinazione</t>
  </si>
  <si>
    <t>Verifica Motore pista asciutta: da 1 a 6 su un D20, perdi un PM e lasci una Macchia d'Olio nella casella di destinazione</t>
  </si>
  <si>
    <t>Verifica Motore pista bagnata: da 1 a 2 su un D20, perdi un PM e lasci una Macchia d'Olio nella casella di destinazione</t>
  </si>
  <si>
    <t>Quanto il pilota effettua una Verifica Motore a causa di un Fuorigiri ha un bonus di +1 sul tiro del DadoEventi. (già calcolato nella scheda)</t>
  </si>
  <si>
    <t>In fase di Set Up, la Vettura ha 1 Punto Struttura/Assetto (PA) extra, ma ha una penalità di -1 su tutti i Tiri Collisione, Verifica Motore e Tenuta di Strada. (già calcolato nella scheda)</t>
  </si>
  <si>
    <t>Verifica Motore</t>
  </si>
  <si>
    <t>Tiro Collisionie</t>
  </si>
  <si>
    <t>Tiro collisione: tira un D20, perdi un Punto Carrozzeria con un risultato uguale a 1</t>
  </si>
  <si>
    <t>Nessuna penalità al tiro di dado in caso di pista bagnata</t>
  </si>
  <si>
    <t>Tiro collisione: tira un D20, perdi un Punto Carrozzeria con un risultato inferiore o uguale al valore di difficoltà della curva o alla marcia inserita alla partenza; ricorda che hai una penalità di -1 al tiro di dado</t>
  </si>
  <si>
    <t>Quando deve effettuare il Tiro Collisione, considera sempre il valore di difficoltà della curva pari a 1, non subisce la penalità della pioggia e in partenza è come fosse sempre in prima marcia. (già calcolato nella scheda)</t>
  </si>
  <si>
    <t>Tiro Tenuta di Strada</t>
  </si>
  <si>
    <t>Tenuta di Strada su pista asciutta: da 1 a 3 su un D20 perdi un Punto Sospensione</t>
  </si>
  <si>
    <t>Tenuta di Strada su pista asciutta: da 1 a 5 su un D20 perdi un Punto Sospensione</t>
  </si>
  <si>
    <t>Tenuta di Strada su pista bagnata: da 1 a 4 su un D20 perdi un Punto Sospensione</t>
  </si>
  <si>
    <t>Tenuta di Strada su pista bagnata: da 1 a 6 su un D20 perdi un Punto Sospensione</t>
  </si>
  <si>
    <t>Il pilota ha un bonus di +1 quando effettua un Tiro Tenuta di Strada. (già calcolato nella scheda)</t>
  </si>
  <si>
    <r>
      <t xml:space="preserve">La vettura può usufruire della </t>
    </r>
    <r>
      <rPr>
        <b/>
        <i/>
        <sz val="10.5"/>
        <color theme="1"/>
        <rFont val="Calibri"/>
        <family val="2"/>
        <scheme val="minor"/>
      </rPr>
      <t>Scia</t>
    </r>
    <r>
      <rPr>
        <sz val="10.5"/>
        <color theme="1"/>
        <rFont val="Calibri"/>
        <family val="2"/>
        <scheme val="minor"/>
      </rPr>
      <t xml:space="preserve">, e quindi del </t>
    </r>
    <r>
      <rPr>
        <b/>
        <i/>
        <sz val="10.5"/>
        <color theme="1"/>
        <rFont val="Calibri"/>
        <family val="2"/>
        <scheme val="minor"/>
      </rPr>
      <t>DRS</t>
    </r>
    <r>
      <rPr>
        <sz val="10.5"/>
        <color theme="1"/>
        <rFont val="Calibri"/>
        <family val="2"/>
        <scheme val="minor"/>
      </rPr>
      <t xml:space="preserve">, anche in 3° marcia, indipendentemente dalla marcia della vettura da superare, anche se quest’ultima ha una marcia più alta (purché non sia eliminata, in stallo o in testacoda). Inoltre non ha mai penalità dovute al </t>
    </r>
    <r>
      <rPr>
        <b/>
        <i/>
        <sz val="10.5"/>
        <color theme="1"/>
        <rFont val="Calibri"/>
        <family val="2"/>
        <scheme val="minor"/>
      </rPr>
      <t>Carico Aerodinamico</t>
    </r>
    <r>
      <rPr>
        <sz val="10.5"/>
        <color theme="1"/>
        <rFont val="Calibri"/>
        <family val="2"/>
        <scheme val="minor"/>
      </rPr>
      <t xml:space="preserve"> alto o basso quando effettua un </t>
    </r>
    <r>
      <rPr>
        <b/>
        <i/>
        <sz val="10.5"/>
        <color theme="1"/>
        <rFont val="Calibri"/>
        <family val="2"/>
        <scheme val="minor"/>
      </rPr>
      <t>Tiro Collisione</t>
    </r>
    <r>
      <rPr>
        <sz val="10.5"/>
        <color theme="1"/>
        <rFont val="Calibri"/>
        <family val="2"/>
        <scheme val="minor"/>
      </rPr>
      <t>. (già calcolato nella scheda)</t>
    </r>
  </si>
  <si>
    <t>Seleziona Pilota</t>
  </si>
  <si>
    <t>Nanashi Doe</t>
  </si>
  <si>
    <t>Settore 1</t>
  </si>
  <si>
    <t>Settore 2</t>
  </si>
  <si>
    <t>Classifica</t>
  </si>
  <si>
    <t>Griglia</t>
  </si>
  <si>
    <t>Henry Teller</t>
  </si>
  <si>
    <t>Jonh McPherson</t>
  </si>
  <si>
    <t>Daisy Duke</t>
  </si>
  <si>
    <t>Diala Passil</t>
  </si>
  <si>
    <t>Willie il Coyote</t>
  </si>
  <si>
    <t>Alondo Fernaso</t>
  </si>
  <si>
    <t>Peter Venkman</t>
  </si>
  <si>
    <t>Artom Renna</t>
  </si>
  <si>
    <t>Joaquìn Asado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</si>
</sst>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92D050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2060"/>
        <bgColor indexed="64"/>
      </patternFill>
    </fill>
  </fills>
  <borders count="104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rgb="FFFFFF00"/>
      </left>
      <right style="thin">
        <color auto="1"/>
      </right>
      <top style="thick">
        <color rgb="FFFFFF00"/>
      </top>
      <bottom style="thick">
        <color rgb="FFFFFF00"/>
      </bottom>
      <diagonal/>
    </border>
    <border>
      <left style="thin">
        <color auto="1"/>
      </left>
      <right style="thin">
        <color auto="1"/>
      </right>
      <top style="thick">
        <color rgb="FFFFFF00"/>
      </top>
      <bottom style="thick">
        <color rgb="FFFFFF00"/>
      </bottom>
      <diagonal/>
    </border>
    <border>
      <left style="thin">
        <color auto="1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66CC"/>
      </left>
      <right style="thin">
        <color auto="1"/>
      </right>
      <top style="thick">
        <color rgb="FFFF66CC"/>
      </top>
      <bottom style="thick">
        <color rgb="FFFF66CC"/>
      </bottom>
      <diagonal/>
    </border>
    <border>
      <left style="thin">
        <color auto="1"/>
      </left>
      <right style="thin">
        <color auto="1"/>
      </right>
      <top style="thick">
        <color rgb="FFFF66CC"/>
      </top>
      <bottom style="thick">
        <color rgb="FFFF66CC"/>
      </bottom>
      <diagonal/>
    </border>
    <border>
      <left style="thin">
        <color auto="1"/>
      </left>
      <right style="thick">
        <color rgb="FFFF66CC"/>
      </right>
      <top style="thick">
        <color rgb="FFFF66CC"/>
      </top>
      <bottom style="thick">
        <color rgb="FFFF66CC"/>
      </bottom>
      <diagonal/>
    </border>
    <border>
      <left style="thick">
        <color rgb="FFCC00CC"/>
      </left>
      <right style="thin">
        <color auto="1"/>
      </right>
      <top style="thick">
        <color rgb="FFCC00CC"/>
      </top>
      <bottom style="thick">
        <color rgb="FFCC00CC"/>
      </bottom>
      <diagonal/>
    </border>
    <border>
      <left style="thin">
        <color auto="1"/>
      </left>
      <right style="thin">
        <color auto="1"/>
      </right>
      <top style="thick">
        <color rgb="FFCC00CC"/>
      </top>
      <bottom style="thick">
        <color rgb="FFCC00CC"/>
      </bottom>
      <diagonal/>
    </border>
    <border>
      <left style="thin">
        <color auto="1"/>
      </left>
      <right style="thick">
        <color rgb="FFCC00CC"/>
      </right>
      <top style="thick">
        <color rgb="FFCC00CC"/>
      </top>
      <bottom style="thick">
        <color rgb="FFCC00CC"/>
      </bottom>
      <diagonal/>
    </border>
    <border>
      <left style="thin">
        <color auto="1"/>
      </left>
      <right style="thin">
        <color auto="1"/>
      </right>
      <top style="thick">
        <color rgb="FFFFC000"/>
      </top>
      <bottom style="thick">
        <color rgb="FFFFC000"/>
      </bottom>
      <diagonal/>
    </border>
    <border>
      <left style="thin">
        <color auto="1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00B050"/>
      </left>
      <right style="thin">
        <color auto="1"/>
      </right>
      <top style="thick">
        <color rgb="FF00B050"/>
      </top>
      <bottom style="thick">
        <color rgb="FF00B050"/>
      </bottom>
      <diagonal/>
    </border>
    <border>
      <left style="thin">
        <color auto="1"/>
      </left>
      <right style="thin">
        <color auto="1"/>
      </right>
      <top style="thick">
        <color rgb="FF00B050"/>
      </top>
      <bottom style="thick">
        <color rgb="FF00B050"/>
      </bottom>
      <diagonal/>
    </border>
    <border>
      <left style="thin">
        <color auto="1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70C0"/>
      </left>
      <right style="thin">
        <color auto="1"/>
      </right>
      <top style="thick">
        <color rgb="FF0070C0"/>
      </top>
      <bottom style="thick">
        <color rgb="FF0070C0"/>
      </bottom>
      <diagonal/>
    </border>
    <border>
      <left style="thin">
        <color auto="1"/>
      </left>
      <right style="thin">
        <color auto="1"/>
      </right>
      <top style="thick">
        <color rgb="FF0070C0"/>
      </top>
      <bottom style="thick">
        <color rgb="FF0070C0"/>
      </bottom>
      <diagonal/>
    </border>
    <border>
      <left style="thin">
        <color auto="1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/>
      <right style="thin">
        <color auto="1"/>
      </right>
      <top style="thick">
        <color rgb="FFFFC000"/>
      </top>
      <bottom style="thick">
        <color rgb="FFFFC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 style="thick">
        <color rgb="FF92D05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92D050"/>
      </right>
      <top style="thin">
        <color indexed="64"/>
      </top>
      <bottom/>
      <diagonal/>
    </border>
    <border>
      <left style="thick">
        <color rgb="FF92D050"/>
      </left>
      <right/>
      <top/>
      <bottom/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92D050"/>
      </right>
      <top/>
      <bottom style="thin">
        <color indexed="64"/>
      </bottom>
      <diagonal/>
    </border>
    <border>
      <left style="thick">
        <color rgb="FF92D050"/>
      </left>
      <right/>
      <top style="thin">
        <color indexed="64"/>
      </top>
      <bottom style="thick">
        <color rgb="FF92D050"/>
      </bottom>
      <diagonal/>
    </border>
    <border>
      <left/>
      <right/>
      <top style="thin">
        <color indexed="64"/>
      </top>
      <bottom style="thick">
        <color rgb="FF92D050"/>
      </bottom>
      <diagonal/>
    </border>
    <border>
      <left/>
      <right style="thick">
        <color rgb="FF92D050"/>
      </right>
      <top style="thin">
        <color indexed="64"/>
      </top>
      <bottom style="thick">
        <color rgb="FF92D050"/>
      </bottom>
      <diagonal/>
    </border>
    <border>
      <left/>
      <right/>
      <top style="thick">
        <color rgb="FF92D050"/>
      </top>
      <bottom style="thin">
        <color indexed="64"/>
      </bottom>
      <diagonal/>
    </border>
    <border>
      <left style="double">
        <color auto="1"/>
      </left>
      <right/>
      <top style="thick">
        <color auto="1"/>
      </top>
      <bottom style="double">
        <color auto="1"/>
      </bottom>
      <diagonal/>
    </border>
    <border>
      <left/>
      <right style="double">
        <color auto="1"/>
      </right>
      <top style="thick">
        <color auto="1"/>
      </top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auto="1"/>
      </right>
      <top style="thin">
        <color indexed="64"/>
      </top>
      <bottom style="thick">
        <color auto="1"/>
      </bottom>
      <diagonal/>
    </border>
    <border>
      <left style="double">
        <color auto="1"/>
      </left>
      <right/>
      <top style="thin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0" fontId="2" fillId="0" borderId="0">
      <alignment vertical="top" wrapText="1"/>
    </xf>
    <xf numFmtId="0" fontId="3" fillId="0" borderId="0"/>
  </cellStyleXfs>
  <cellXfs count="192">
    <xf numFmtId="0" fontId="0" fillId="0" borderId="0" xfId="0"/>
    <xf numFmtId="0" fontId="3" fillId="0" borderId="0" xfId="4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0" fillId="0" borderId="0" xfId="0" applyNumberFormat="1"/>
    <xf numFmtId="0" fontId="9" fillId="0" borderId="0" xfId="0" applyFont="1"/>
    <xf numFmtId="0" fontId="4" fillId="0" borderId="24" xfId="0" applyFont="1" applyBorder="1"/>
    <xf numFmtId="0" fontId="0" fillId="0" borderId="25" xfId="0" applyBorder="1"/>
    <xf numFmtId="0" fontId="0" fillId="0" borderId="26" xfId="0" applyBorder="1"/>
    <xf numFmtId="0" fontId="0" fillId="7" borderId="0" xfId="0" applyFill="1"/>
    <xf numFmtId="0" fontId="0" fillId="8" borderId="0" xfId="0" applyFill="1"/>
    <xf numFmtId="0" fontId="0" fillId="7" borderId="2" xfId="0" applyFill="1" applyBorder="1"/>
    <xf numFmtId="0" fontId="0" fillId="8" borderId="2" xfId="0" applyFill="1" applyBorder="1"/>
    <xf numFmtId="0" fontId="7" fillId="12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12" borderId="33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2" borderId="1" xfId="0" applyFont="1" applyFill="1" applyBorder="1"/>
    <xf numFmtId="0" fontId="0" fillId="2" borderId="0" xfId="0" applyFill="1"/>
    <xf numFmtId="0" fontId="5" fillId="2" borderId="0" xfId="0" applyFont="1" applyFill="1"/>
    <xf numFmtId="0" fontId="0" fillId="2" borderId="2" xfId="0" applyFill="1" applyBorder="1"/>
    <xf numFmtId="0" fontId="8" fillId="13" borderId="3" xfId="0" applyFont="1" applyFill="1" applyBorder="1"/>
    <xf numFmtId="0" fontId="0" fillId="13" borderId="4" xfId="0" applyFill="1" applyBorder="1"/>
    <xf numFmtId="0" fontId="5" fillId="13" borderId="4" xfId="0" applyFont="1" applyFill="1" applyBorder="1"/>
    <xf numFmtId="0" fontId="0" fillId="13" borderId="5" xfId="0" applyFill="1" applyBorder="1"/>
    <xf numFmtId="0" fontId="4" fillId="3" borderId="41" xfId="0" applyFont="1" applyFill="1" applyBorder="1"/>
    <xf numFmtId="0" fontId="0" fillId="3" borderId="42" xfId="0" applyFill="1" applyBorder="1"/>
    <xf numFmtId="0" fontId="0" fillId="3" borderId="43" xfId="0" applyFill="1" applyBorder="1"/>
    <xf numFmtId="0" fontId="4" fillId="4" borderId="44" xfId="0" applyFont="1" applyFill="1" applyBorder="1"/>
    <xf numFmtId="0" fontId="0" fillId="4" borderId="29" xfId="0" applyFill="1" applyBorder="1"/>
    <xf numFmtId="0" fontId="0" fillId="4" borderId="30" xfId="0" applyFill="1" applyBorder="1"/>
    <xf numFmtId="0" fontId="5" fillId="11" borderId="2" xfId="0" applyFont="1" applyFill="1" applyBorder="1"/>
    <xf numFmtId="0" fontId="8" fillId="11" borderId="1" xfId="0" applyFont="1" applyFill="1" applyBorder="1"/>
    <xf numFmtId="0" fontId="11" fillId="0" borderId="25" xfId="0" applyFont="1" applyBorder="1"/>
    <xf numFmtId="0" fontId="0" fillId="7" borderId="4" xfId="0" applyFill="1" applyBorder="1"/>
    <xf numFmtId="0" fontId="0" fillId="7" borderId="5" xfId="0" applyFill="1" applyBorder="1"/>
    <xf numFmtId="0" fontId="0" fillId="7" borderId="1" xfId="0" applyFill="1" applyBorder="1"/>
    <xf numFmtId="0" fontId="0" fillId="8" borderId="1" xfId="0" applyFill="1" applyBorder="1"/>
    <xf numFmtId="0" fontId="0" fillId="7" borderId="3" xfId="0" applyFill="1" applyBorder="1"/>
    <xf numFmtId="0" fontId="12" fillId="0" borderId="0" xfId="0" applyFont="1" applyAlignment="1">
      <alignment horizontal="right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62" xfId="0" applyFont="1" applyBorder="1" applyAlignment="1">
      <alignment vertical="center"/>
    </xf>
    <xf numFmtId="0" fontId="0" fillId="0" borderId="63" xfId="0" applyBorder="1"/>
    <xf numFmtId="0" fontId="0" fillId="0" borderId="64" xfId="0" applyBorder="1"/>
    <xf numFmtId="0" fontId="0" fillId="15" borderId="28" xfId="0" applyFill="1" applyBorder="1"/>
    <xf numFmtId="0" fontId="0" fillId="15" borderId="54" xfId="0" applyFill="1" applyBorder="1"/>
    <xf numFmtId="0" fontId="0" fillId="15" borderId="0" xfId="0" applyFill="1" applyBorder="1"/>
    <xf numFmtId="0" fontId="0" fillId="15" borderId="80" xfId="0" applyFill="1" applyBorder="1"/>
    <xf numFmtId="0" fontId="0" fillId="15" borderId="27" xfId="0" applyFill="1" applyBorder="1"/>
    <xf numFmtId="0" fontId="0" fillId="15" borderId="52" xfId="0" applyFill="1" applyBorder="1"/>
    <xf numFmtId="0" fontId="15" fillId="15" borderId="53" xfId="0" applyFont="1" applyFill="1" applyBorder="1"/>
    <xf numFmtId="0" fontId="16" fillId="15" borderId="79" xfId="0" applyFont="1" applyFill="1" applyBorder="1"/>
    <xf numFmtId="0" fontId="17" fillId="15" borderId="51" xfId="0" applyFont="1" applyFill="1" applyBorder="1"/>
    <xf numFmtId="0" fontId="5" fillId="10" borderId="0" xfId="0" applyFont="1" applyFill="1" applyBorder="1"/>
    <xf numFmtId="0" fontId="5" fillId="11" borderId="0" xfId="0" applyFont="1" applyFill="1" applyBorder="1"/>
    <xf numFmtId="0" fontId="8" fillId="10" borderId="1" xfId="0" applyFont="1" applyFill="1" applyBorder="1"/>
    <xf numFmtId="0" fontId="5" fillId="10" borderId="2" xfId="0" applyFont="1" applyFill="1" applyBorder="1"/>
    <xf numFmtId="0" fontId="8" fillId="11" borderId="3" xfId="0" applyFont="1" applyFill="1" applyBorder="1"/>
    <xf numFmtId="0" fontId="5" fillId="11" borderId="4" xfId="0" applyFont="1" applyFill="1" applyBorder="1"/>
    <xf numFmtId="0" fontId="5" fillId="11" borderId="5" xfId="0" applyFont="1" applyFill="1" applyBorder="1"/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4" fillId="0" borderId="94" xfId="0" applyFont="1" applyBorder="1"/>
    <xf numFmtId="0" fontId="0" fillId="0" borderId="79" xfId="0" applyBorder="1"/>
    <xf numFmtId="0" fontId="0" fillId="0" borderId="80" xfId="0" applyBorder="1"/>
    <xf numFmtId="0" fontId="0" fillId="0" borderId="51" xfId="0" applyBorder="1"/>
    <xf numFmtId="0" fontId="0" fillId="0" borderId="52" xfId="0" applyBorder="1"/>
    <xf numFmtId="0" fontId="4" fillId="0" borderId="96" xfId="0" applyFont="1" applyBorder="1"/>
    <xf numFmtId="0" fontId="0" fillId="0" borderId="27" xfId="0" applyBorder="1"/>
    <xf numFmtId="0" fontId="0" fillId="0" borderId="0" xfId="0" applyFill="1" applyBorder="1"/>
    <xf numFmtId="0" fontId="0" fillId="0" borderId="0" xfId="0" applyAlignment="1">
      <alignment vertical="center"/>
    </xf>
    <xf numFmtId="0" fontId="2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4" fillId="0" borderId="97" xfId="0" applyFont="1" applyBorder="1"/>
    <xf numFmtId="0" fontId="0" fillId="0" borderId="98" xfId="0" applyBorder="1"/>
    <xf numFmtId="0" fontId="0" fillId="0" borderId="99" xfId="0" applyBorder="1"/>
    <xf numFmtId="0" fontId="0" fillId="0" borderId="96" xfId="0" applyBorder="1"/>
    <xf numFmtId="0" fontId="0" fillId="0" borderId="95" xfId="0" applyBorder="1"/>
    <xf numFmtId="0" fontId="3" fillId="14" borderId="0" xfId="4" applyFill="1" applyBorder="1"/>
    <xf numFmtId="0" fontId="3" fillId="14" borderId="80" xfId="4" applyFill="1" applyBorder="1"/>
    <xf numFmtId="0" fontId="3" fillId="14" borderId="27" xfId="4" applyFill="1" applyBorder="1"/>
    <xf numFmtId="0" fontId="3" fillId="14" borderId="52" xfId="4" applyFill="1" applyBorder="1"/>
    <xf numFmtId="0" fontId="0" fillId="0" borderId="100" xfId="0" applyBorder="1" applyAlignment="1">
      <alignment horizontal="left"/>
    </xf>
    <xf numFmtId="0" fontId="0" fillId="0" borderId="101" xfId="0" applyBorder="1" applyAlignment="1">
      <alignment horizontal="left"/>
    </xf>
    <xf numFmtId="0" fontId="22" fillId="0" borderId="94" xfId="0" applyFont="1" applyBorder="1"/>
    <xf numFmtId="0" fontId="0" fillId="0" borderId="79" xfId="0" applyBorder="1" applyAlignment="1">
      <alignment horizontal="center"/>
    </xf>
    <xf numFmtId="0" fontId="0" fillId="0" borderId="102" xfId="0" applyBorder="1" applyAlignment="1">
      <alignment horizontal="left"/>
    </xf>
    <xf numFmtId="0" fontId="0" fillId="0" borderId="103" xfId="0" applyBorder="1" applyAlignment="1">
      <alignment horizontal="left"/>
    </xf>
    <xf numFmtId="0" fontId="0" fillId="0" borderId="51" xfId="0" applyBorder="1" applyAlignment="1">
      <alignment horizontal="center"/>
    </xf>
    <xf numFmtId="0" fontId="0" fillId="0" borderId="95" xfId="0" applyBorder="1" applyAlignment="1">
      <alignment horizontal="left"/>
    </xf>
    <xf numFmtId="0" fontId="0" fillId="0" borderId="79" xfId="0" applyFill="1" applyBorder="1"/>
    <xf numFmtId="0" fontId="4" fillId="9" borderId="24" xfId="0" applyFont="1" applyFill="1" applyBorder="1" applyAlignment="1">
      <alignment horizontal="left" vertical="top" wrapText="1"/>
    </xf>
    <xf numFmtId="0" fontId="4" fillId="9" borderId="25" xfId="0" applyFont="1" applyFill="1" applyBorder="1" applyAlignment="1">
      <alignment horizontal="left" vertical="top" wrapText="1"/>
    </xf>
    <xf numFmtId="0" fontId="4" fillId="9" borderId="26" xfId="0" applyFont="1" applyFill="1" applyBorder="1" applyAlignment="1">
      <alignment horizontal="left" vertical="top" wrapText="1"/>
    </xf>
    <xf numFmtId="49" fontId="0" fillId="5" borderId="40" xfId="0" applyNumberFormat="1" applyFill="1" applyBorder="1" applyAlignment="1">
      <alignment horizontal="center"/>
    </xf>
    <xf numFmtId="49" fontId="0" fillId="5" borderId="50" xfId="0" applyNumberFormat="1" applyFill="1" applyBorder="1" applyAlignment="1">
      <alignment horizontal="center"/>
    </xf>
    <xf numFmtId="49" fontId="0" fillId="2" borderId="81" xfId="0" applyNumberFormat="1" applyFill="1" applyBorder="1" applyAlignment="1">
      <alignment horizontal="center"/>
    </xf>
    <xf numFmtId="49" fontId="0" fillId="2" borderId="82" xfId="0" applyNumberFormat="1" applyFill="1" applyBorder="1" applyAlignment="1">
      <alignment horizontal="center"/>
    </xf>
    <xf numFmtId="49" fontId="0" fillId="2" borderId="83" xfId="0" applyNumberFormat="1" applyFill="1" applyBorder="1" applyAlignment="1">
      <alignment horizontal="center"/>
    </xf>
    <xf numFmtId="49" fontId="0" fillId="5" borderId="49" xfId="0" applyNumberFormat="1" applyFill="1" applyBorder="1" applyAlignment="1">
      <alignment horizontal="center"/>
    </xf>
    <xf numFmtId="0" fontId="4" fillId="6" borderId="24" xfId="0" applyFont="1" applyFill="1" applyBorder="1" applyAlignment="1">
      <alignment horizontal="left" vertical="center" wrapText="1"/>
    </xf>
    <xf numFmtId="0" fontId="4" fillId="6" borderId="25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5" borderId="39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12" fillId="5" borderId="47" xfId="0" applyFont="1" applyFill="1" applyBorder="1" applyAlignment="1">
      <alignment horizontal="center"/>
    </xf>
    <xf numFmtId="0" fontId="12" fillId="5" borderId="39" xfId="0" applyFont="1" applyFill="1" applyBorder="1" applyAlignment="1">
      <alignment horizontal="center"/>
    </xf>
    <xf numFmtId="0" fontId="12" fillId="5" borderId="48" xfId="0" applyFont="1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76" xfId="0" applyFont="1" applyBorder="1" applyAlignment="1">
      <alignment horizontal="left" vertical="center"/>
    </xf>
    <xf numFmtId="0" fontId="12" fillId="7" borderId="65" xfId="0" applyFont="1" applyFill="1" applyBorder="1" applyAlignment="1">
      <alignment horizontal="left" vertical="center"/>
    </xf>
    <xf numFmtId="0" fontId="12" fillId="7" borderId="66" xfId="0" applyFont="1" applyFill="1" applyBorder="1" applyAlignment="1">
      <alignment horizontal="left" vertical="center"/>
    </xf>
    <xf numFmtId="0" fontId="12" fillId="7" borderId="67" xfId="0" applyFont="1" applyFill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12" fillId="7" borderId="70" xfId="0" applyFont="1" applyFill="1" applyBorder="1" applyAlignment="1">
      <alignment horizontal="left" vertical="center"/>
    </xf>
    <xf numFmtId="0" fontId="12" fillId="7" borderId="71" xfId="0" applyFont="1" applyFill="1" applyBorder="1" applyAlignment="1">
      <alignment horizontal="left" vertical="center"/>
    </xf>
    <xf numFmtId="0" fontId="12" fillId="7" borderId="72" xfId="0" applyFont="1" applyFill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66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49" fontId="0" fillId="2" borderId="47" xfId="0" applyNumberFormat="1" applyFill="1" applyBorder="1" applyAlignment="1">
      <alignment horizontal="center"/>
    </xf>
    <xf numFmtId="49" fontId="0" fillId="2" borderId="39" xfId="0" applyNumberFormat="1" applyFill="1" applyBorder="1" applyAlignment="1">
      <alignment horizontal="center"/>
    </xf>
    <xf numFmtId="49" fontId="0" fillId="2" borderId="48" xfId="0" applyNumberFormat="1" applyFill="1" applyBorder="1" applyAlignment="1">
      <alignment horizontal="center"/>
    </xf>
    <xf numFmtId="0" fontId="12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</cellXfs>
  <cellStyles count="5">
    <cellStyle name="Normale" xfId="0" builtinId="0"/>
    <cellStyle name="Normale 2" xfId="2" xr:uid="{00000000-0005-0000-0000-000001000000}"/>
    <cellStyle name="Normale 3" xfId="1" xr:uid="{00000000-0005-0000-0000-000002000000}"/>
    <cellStyle name="Normale 4" xfId="3" xr:uid="{00000000-0005-0000-0000-000003000000}"/>
    <cellStyle name="Normale 5" xfId="4" xr:uid="{00000000-0005-0000-0000-000004000000}"/>
  </cellStyles>
  <dxfs count="4"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2</xdr:col>
      <xdr:colOff>10700</xdr:colOff>
      <xdr:row>14</xdr:row>
      <xdr:rowOff>10700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ADDEB14-1A09-4A54-B81E-E7E3239D2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1530350"/>
          <a:ext cx="255175" cy="2488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8732</xdr:colOff>
      <xdr:row>12</xdr:row>
      <xdr:rowOff>10699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EC71C56-E5B2-43D6-BFC3-49240A925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95" y="1831295"/>
          <a:ext cx="255701" cy="24633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9</xdr:row>
      <xdr:rowOff>0</xdr:rowOff>
    </xdr:from>
    <xdr:to>
      <xdr:col>20</xdr:col>
      <xdr:colOff>10700</xdr:colOff>
      <xdr:row>10</xdr:row>
      <xdr:rowOff>10701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F287F49-AB3D-45DB-8403-7F4B9619A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200" y="2152650"/>
          <a:ext cx="255175" cy="2488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9</xdr:row>
      <xdr:rowOff>0</xdr:rowOff>
    </xdr:from>
    <xdr:to>
      <xdr:col>2</xdr:col>
      <xdr:colOff>26576</xdr:colOff>
      <xdr:row>10</xdr:row>
      <xdr:rowOff>10700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6882599-3F83-4346-BCCF-85B539839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725" y="1841500"/>
          <a:ext cx="255175" cy="2488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11</xdr:col>
      <xdr:colOff>10699</xdr:colOff>
      <xdr:row>10</xdr:row>
      <xdr:rowOff>10701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84BF6833-6BCB-4842-B5E5-9FE2B2374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152650"/>
          <a:ext cx="255175" cy="2488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10700</xdr:colOff>
      <xdr:row>12</xdr:row>
      <xdr:rowOff>10699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3BC97A22-9375-465B-A22C-866F6AC4F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200" y="1530350"/>
          <a:ext cx="255175" cy="248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104775</xdr:rowOff>
    </xdr:from>
    <xdr:to>
      <xdr:col>26</xdr:col>
      <xdr:colOff>31750</xdr:colOff>
      <xdr:row>1</xdr:row>
      <xdr:rowOff>887170</xdr:rowOff>
    </xdr:to>
    <xdr:pic>
      <xdr:nvPicPr>
        <xdr:cNvPr id="10" name="Immagine 9" descr="Marce">
          <a:extLst>
            <a:ext uri="{FF2B5EF4-FFF2-40B4-BE49-F238E27FC236}">
              <a16:creationId xmlns:a16="http://schemas.microsoft.com/office/drawing/2014/main" id="{62057C95-2910-4043-9137-7EF83B1EB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225"/>
          <a:ext cx="6305550" cy="7823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28576</xdr:rowOff>
    </xdr:from>
    <xdr:to>
      <xdr:col>2</xdr:col>
      <xdr:colOff>114300</xdr:colOff>
      <xdr:row>0</xdr:row>
      <xdr:rowOff>411900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85CC624-C6BB-4F33-B4E6-CBD783548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8576"/>
          <a:ext cx="454025" cy="380149"/>
        </a:xfrm>
        <a:prstGeom prst="rect">
          <a:avLst/>
        </a:prstGeom>
      </xdr:spPr>
    </xdr:pic>
    <xdr:clientData/>
  </xdr:twoCellAnchor>
  <xdr:twoCellAnchor editAs="oneCell">
    <xdr:from>
      <xdr:col>19</xdr:col>
      <xdr:colOff>234950</xdr:colOff>
      <xdr:row>13</xdr:row>
      <xdr:rowOff>0</xdr:rowOff>
    </xdr:from>
    <xdr:to>
      <xdr:col>21</xdr:col>
      <xdr:colOff>9525</xdr:colOff>
      <xdr:row>14</xdr:row>
      <xdr:rowOff>9526</xdr:rowOff>
    </xdr:to>
    <xdr:pic>
      <xdr:nvPicPr>
        <xdr:cNvPr id="14" name="Immagine 9">
          <a:extLst>
            <a:ext uri="{FF2B5EF4-FFF2-40B4-BE49-F238E27FC236}">
              <a16:creationId xmlns:a16="http://schemas.microsoft.com/office/drawing/2014/main" id="{1E2FE599-8C61-4EAC-B66F-16733CE4B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9700" y="1682750"/>
          <a:ext cx="260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11</xdr:row>
      <xdr:rowOff>0</xdr:rowOff>
    </xdr:from>
    <xdr:to>
      <xdr:col>25</xdr:col>
      <xdr:colOff>10700</xdr:colOff>
      <xdr:row>12</xdr:row>
      <xdr:rowOff>10699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123CEA72-09FD-42AD-9652-52A7DF12F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88" y="2137455"/>
          <a:ext cx="257669" cy="246330"/>
        </a:xfrm>
        <a:prstGeom prst="rect">
          <a:avLst/>
        </a:prstGeom>
      </xdr:spPr>
    </xdr:pic>
    <xdr:clientData/>
  </xdr:twoCellAnchor>
  <xdr:twoCellAnchor editAs="oneCell">
    <xdr:from>
      <xdr:col>13</xdr:col>
      <xdr:colOff>147413</xdr:colOff>
      <xdr:row>0</xdr:row>
      <xdr:rowOff>0</xdr:rowOff>
    </xdr:from>
    <xdr:to>
      <xdr:col>15</xdr:col>
      <xdr:colOff>202243</xdr:colOff>
      <xdr:row>1</xdr:row>
      <xdr:rowOff>6352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EF074D3C-A2A2-C3EF-F04D-5220207D6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743" y="0"/>
          <a:ext cx="539245" cy="42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C8D2-53C8-4EAD-92D6-211406E86EB6}">
  <sheetPr>
    <pageSetUpPr fitToPage="1"/>
  </sheetPr>
  <dimension ref="A1:AI44"/>
  <sheetViews>
    <sheetView tabSelected="1" zoomScale="112" zoomScaleNormal="112" workbookViewId="0">
      <selection activeCell="D1" sqref="D1:M1"/>
    </sheetView>
  </sheetViews>
  <sheetFormatPr defaultColWidth="8.81640625" defaultRowHeight="14.5" x14ac:dyDescent="0.35"/>
  <cols>
    <col min="1" max="26" width="3.453125" customWidth="1"/>
    <col min="27" max="28" width="9.1796875" customWidth="1"/>
    <col min="29" max="29" width="9.81640625" customWidth="1"/>
    <col min="30" max="40" width="9.1796875" customWidth="1"/>
    <col min="41" max="41" width="6.453125" customWidth="1"/>
  </cols>
  <sheetData>
    <row r="1" spans="1:30" ht="33.75" customHeight="1" thickBot="1" x14ac:dyDescent="0.55000000000000004">
      <c r="A1" s="166"/>
      <c r="B1" s="166"/>
      <c r="D1" s="167" t="s">
        <v>100</v>
      </c>
      <c r="E1" s="168"/>
      <c r="F1" s="168"/>
      <c r="G1" s="168"/>
      <c r="H1" s="168"/>
      <c r="I1" s="168"/>
      <c r="J1" s="168"/>
      <c r="K1" s="168"/>
      <c r="L1" s="168"/>
      <c r="M1" s="169"/>
      <c r="Q1" s="167" t="str">
        <f>VLOOKUP($D$1,Selezioni!A14:D24,2,FALSE)</f>
        <v>Scuderia</v>
      </c>
      <c r="R1" s="168"/>
      <c r="S1" s="168"/>
      <c r="T1" s="168"/>
      <c r="U1" s="168"/>
      <c r="V1" s="168"/>
      <c r="W1" s="168"/>
      <c r="X1" s="168"/>
      <c r="Y1" s="168"/>
      <c r="Z1" s="169"/>
    </row>
    <row r="2" spans="1:30" ht="81" customHeight="1" x14ac:dyDescent="0.3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D2" s="35"/>
    </row>
    <row r="3" spans="1:30" ht="6" customHeight="1" x14ac:dyDescent="0.3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AD3" s="35"/>
    </row>
    <row r="4" spans="1:30" ht="19" customHeight="1" x14ac:dyDescent="0.35">
      <c r="A4" s="93" t="s">
        <v>81</v>
      </c>
      <c r="B4" s="6"/>
      <c r="C4" s="6"/>
      <c r="D4" s="6"/>
      <c r="E4" s="6"/>
      <c r="F4" s="6"/>
      <c r="G4" s="6"/>
      <c r="H4" s="6"/>
      <c r="I4" s="93" t="e">
        <f>VLOOKUP(Q1,Selezioni!A2:B9,2,FALSE)</f>
        <v>#N/A</v>
      </c>
      <c r="J4" s="6"/>
      <c r="K4" s="6"/>
      <c r="L4" s="6"/>
      <c r="M4" s="5"/>
      <c r="AD4" s="35"/>
    </row>
    <row r="5" spans="1:30" ht="65" customHeight="1" x14ac:dyDescent="0.35">
      <c r="A5" s="175" t="e">
        <f>VLOOKUP(Q1,Selezioni!A2:C9,3,FALSE)</f>
        <v>#N/A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D5" s="35"/>
    </row>
    <row r="6" spans="1:30" ht="6" customHeight="1" x14ac:dyDescent="0.3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/>
      <c r="AD6" s="35"/>
    </row>
    <row r="7" spans="1:30" ht="6" customHeight="1" thickBot="1" x14ac:dyDescent="0.4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5"/>
      <c r="AD7" s="35"/>
    </row>
    <row r="8" spans="1:30" ht="18.5" customHeight="1" thickTop="1" thickBot="1" x14ac:dyDescent="0.4">
      <c r="B8" s="58"/>
      <c r="C8" s="92"/>
      <c r="D8" s="92"/>
      <c r="E8" s="92"/>
      <c r="F8" s="62" t="s">
        <v>6</v>
      </c>
      <c r="G8" s="171">
        <f>IF(Q1=Selezioni!A8,21,20)</f>
        <v>20</v>
      </c>
      <c r="H8" s="172"/>
      <c r="I8" s="92"/>
      <c r="J8" s="92"/>
      <c r="K8" s="92"/>
      <c r="L8" s="92"/>
      <c r="M8" s="92"/>
      <c r="N8" s="62" t="s">
        <v>7</v>
      </c>
      <c r="O8" s="173">
        <f>SUM(C10:H12)+SUM(L10:Q12)+SUM(U10:Z10)+SUM(C14:L14)</f>
        <v>6</v>
      </c>
      <c r="P8" s="174"/>
      <c r="Q8" s="92"/>
      <c r="R8" s="94"/>
      <c r="S8" s="92"/>
      <c r="T8" s="92"/>
      <c r="U8" s="92"/>
      <c r="V8" s="62" t="s">
        <v>22</v>
      </c>
      <c r="W8" s="171">
        <f>G8-O8</f>
        <v>14</v>
      </c>
      <c r="X8" s="172"/>
    </row>
    <row r="9" spans="1:30" ht="6" customHeight="1" thickTop="1" thickBot="1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</row>
    <row r="10" spans="1:30" ht="18.75" customHeight="1" thickTop="1" thickBot="1" x14ac:dyDescent="0.4">
      <c r="A10" s="34" t="s">
        <v>69</v>
      </c>
      <c r="B10" s="33"/>
      <c r="C10" s="13">
        <v>1</v>
      </c>
      <c r="D10" s="13" t="str">
        <f>IF(AND(A10&gt;1,NOT(A10="sel")),1,"")</f>
        <v/>
      </c>
      <c r="E10" s="13" t="str">
        <f>IF(AND(A10&gt;2,NOT(A10="sel")),1,"")</f>
        <v/>
      </c>
      <c r="F10" s="13" t="str">
        <f>IF(AND(A10&gt;3,NOT(A10="sel")),1,"")</f>
        <v/>
      </c>
      <c r="G10" s="13" t="str">
        <f>IF(AND(A10&gt;4,NOT(A10="sel")),1,"")</f>
        <v/>
      </c>
      <c r="H10" s="14" t="str">
        <f>IF(AND(A10&gt;5,NOT(A10="sel")),1,"")</f>
        <v/>
      </c>
      <c r="J10" s="34" t="s">
        <v>5</v>
      </c>
      <c r="K10" s="15"/>
      <c r="L10" s="16">
        <v>1</v>
      </c>
      <c r="M10" s="16" t="str">
        <f>IF(AND(J10&gt;1,NOT(J10="sel")),1,"")</f>
        <v/>
      </c>
      <c r="N10" s="16" t="str">
        <f>IF(AND(J10&gt;2,NOT(J10="sel")),1,"")</f>
        <v/>
      </c>
      <c r="O10" s="16" t="str">
        <f>IF(AND(J10&gt;3,NOT(J10="sel")),1,"")</f>
        <v/>
      </c>
      <c r="P10" s="16" t="str">
        <f>IF(AND(J10&gt;4,NOT(J10="sel")),1,"")</f>
        <v/>
      </c>
      <c r="Q10" s="17" t="str">
        <f>IF(AND(J10&gt;5,NOT(J10="sel")),1,"")</f>
        <v/>
      </c>
      <c r="S10" s="34" t="s">
        <v>5</v>
      </c>
      <c r="T10" s="19"/>
      <c r="U10" s="20">
        <v>1</v>
      </c>
      <c r="V10" s="20" t="str">
        <f>IF(AND(S10&gt;1,NOT(S10="sel")),1,"")</f>
        <v/>
      </c>
      <c r="W10" s="20" t="str">
        <f>IF(AND(S10&gt;2,NOT(S10="sel")),1,"")</f>
        <v/>
      </c>
      <c r="X10" s="20" t="str">
        <f>IF(AND(S10&gt;3,NOT(S10="sel")),1,"")</f>
        <v/>
      </c>
      <c r="Y10" s="20" t="str">
        <f>IF(AND(S10&gt;4,NOT(S10="sel")),1,"")</f>
        <v/>
      </c>
      <c r="Z10" s="21" t="str">
        <f>IF(AND(S10&gt;5,NOT(S10="sel")),1,"")</f>
        <v/>
      </c>
      <c r="AD10" s="35"/>
    </row>
    <row r="11" spans="1:30" ht="6" customHeight="1" thickTop="1" thickBot="1" x14ac:dyDescent="0.4">
      <c r="A11" s="3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5"/>
      <c r="AD11" s="35"/>
    </row>
    <row r="12" spans="1:30" ht="18.75" customHeight="1" thickTop="1" thickBot="1" x14ac:dyDescent="0.4">
      <c r="A12" s="34" t="s">
        <v>5</v>
      </c>
      <c r="B12" s="10"/>
      <c r="C12" s="11">
        <v>1</v>
      </c>
      <c r="D12" s="11" t="str">
        <f>IF(AND(A12&gt;1,NOT(A12="sel")),1,"")</f>
        <v/>
      </c>
      <c r="E12" s="11" t="str">
        <f>IF(AND(A12&gt;2,NOT(A12="sel")),1,"")</f>
        <v/>
      </c>
      <c r="F12" s="11" t="str">
        <f>IF(AND(A12&gt;3,NOT(A12="sel")),1,"")</f>
        <v/>
      </c>
      <c r="G12" s="11" t="str">
        <f>IF(AND(A12&gt;4,NOT(A12="sel")),1,"")</f>
        <v/>
      </c>
      <c r="H12" s="12" t="str">
        <f>IF(AND(A12&gt;5,NOT(A12="sel")),1,"")</f>
        <v/>
      </c>
      <c r="J12" s="34" t="s">
        <v>5</v>
      </c>
      <c r="K12" s="7"/>
      <c r="L12" s="8">
        <v>1</v>
      </c>
      <c r="M12" s="8" t="str">
        <f>IF(AND(J12&gt;1,NOT(J12="sel")),1,"")</f>
        <v/>
      </c>
      <c r="N12" s="8" t="str">
        <f>IF(AND(J12&gt;2,NOT(J12="sel")),1,"")</f>
        <v/>
      </c>
      <c r="O12" s="8" t="str">
        <f>IF(AND(J12&gt;3,NOT(J12="sel")),1,"")</f>
        <v/>
      </c>
      <c r="P12" s="8" t="str">
        <f>IF(AND(J12&gt;4,NOT(J12="sel")),1,"")</f>
        <v/>
      </c>
      <c r="Q12" s="9" t="str">
        <f>IF(AND(J12&gt;5,NOT(J12="sel")),1,"")</f>
        <v/>
      </c>
      <c r="S12" s="82"/>
      <c r="T12" s="83"/>
      <c r="U12" s="83"/>
      <c r="Y12" t="str">
        <f>IF(AND($T$12&gt;1,NOT($T$12="sel")),1,"")</f>
        <v/>
      </c>
      <c r="Z12" s="18">
        <v>1</v>
      </c>
      <c r="AD12" s="35"/>
    </row>
    <row r="13" spans="1:30" ht="6" customHeight="1" thickTop="1" thickBot="1" x14ac:dyDescent="0.4">
      <c r="A13" s="32"/>
      <c r="C13" s="6"/>
      <c r="D13" s="6"/>
      <c r="E13" s="6"/>
      <c r="F13" s="6"/>
      <c r="G13" s="6"/>
      <c r="H13" s="6"/>
      <c r="I13" s="6"/>
      <c r="R13" s="32"/>
      <c r="AD13" s="35"/>
    </row>
    <row r="14" spans="1:30" ht="18.75" customHeight="1" thickTop="1" thickBot="1" x14ac:dyDescent="0.4">
      <c r="A14" s="31" t="s">
        <v>5</v>
      </c>
      <c r="B14" s="2"/>
      <c r="C14" s="3">
        <v>1</v>
      </c>
      <c r="D14" s="3" t="str">
        <f>IF(AND($A$14&gt;1,NOT($A$14="sel")),1,"")</f>
        <v/>
      </c>
      <c r="E14" s="3" t="str">
        <f>IF(AND($A$14&gt;2,NOT($A$14="sel")),1,"")</f>
        <v/>
      </c>
      <c r="F14" s="3" t="str">
        <f>IF(AND($A$14&gt;3,NOT($A$14="sel")),1,"")</f>
        <v/>
      </c>
      <c r="G14" s="3" t="str">
        <f>IF(AND($A$14&gt;4,NOT($A$14="sel")),1,"")</f>
        <v/>
      </c>
      <c r="H14" s="3" t="str">
        <f>IF(AND($A$14&gt;5,NOT($A$14="sel")),1,"")</f>
        <v/>
      </c>
      <c r="I14" s="3" t="str">
        <f>IF(AND($A$14&gt;6,NOT($A$14="sel")),1,"")</f>
        <v/>
      </c>
      <c r="J14" s="3" t="str">
        <f>IF(AND($A$14&gt;7,NOT($A$14="sel")),1,"")</f>
        <v/>
      </c>
      <c r="K14" s="3" t="str">
        <f>IF(AND($A$14&gt;8,NOT($A$14="sel")),1,"")</f>
        <v/>
      </c>
      <c r="L14" s="4" t="str">
        <f>IF(AND($A$14&gt;9,NOT($A$14="sel")),1,"")</f>
        <v/>
      </c>
      <c r="R14" s="62" t="s">
        <v>25</v>
      </c>
      <c r="S14" s="148" t="s">
        <v>69</v>
      </c>
      <c r="T14" s="149"/>
      <c r="U14" s="59"/>
      <c r="V14" s="60" t="str">
        <f>IF(S14=Selezioni!E3,1,"")</f>
        <v/>
      </c>
      <c r="W14" s="60" t="str">
        <f>IF(S14=Selezioni!E3,1,"")</f>
        <v/>
      </c>
      <c r="X14" s="60" t="str">
        <f>IF(S14=Selezioni!E3,1,"")</f>
        <v/>
      </c>
      <c r="Y14" s="60" t="str">
        <f>IF(S14=Selezioni!E3,1,"")</f>
        <v/>
      </c>
      <c r="Z14" s="61" t="str">
        <f>IF(S14=Selezioni!E3,1,"")</f>
        <v/>
      </c>
      <c r="AD14" s="35"/>
    </row>
    <row r="15" spans="1:30" ht="6" customHeight="1" thickTop="1" thickBot="1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5"/>
      <c r="AD15" s="35"/>
    </row>
    <row r="16" spans="1:30" ht="18.75" customHeight="1" thickTop="1" x14ac:dyDescent="0.35">
      <c r="A16" s="63" t="s">
        <v>26</v>
      </c>
      <c r="B16" s="64"/>
      <c r="C16" s="64"/>
      <c r="D16" s="64"/>
      <c r="E16" s="64"/>
      <c r="F16" s="64"/>
      <c r="G16" s="150" t="s">
        <v>30</v>
      </c>
      <c r="H16" s="150"/>
      <c r="I16" s="150"/>
      <c r="J16" s="64"/>
      <c r="K16" s="64"/>
      <c r="L16" s="64"/>
      <c r="M16" s="64"/>
      <c r="N16" s="64"/>
      <c r="O16" s="64"/>
      <c r="P16" s="64"/>
      <c r="Q16" s="65"/>
      <c r="S16" s="160" t="s">
        <v>54</v>
      </c>
      <c r="T16" s="161"/>
      <c r="U16" s="161"/>
      <c r="V16" s="161"/>
      <c r="W16" s="162"/>
      <c r="X16" s="126" t="str">
        <f>VLOOKUP($D$1,Selezioni!A14:D24,3,FALSE)</f>
        <v>Settore 1</v>
      </c>
      <c r="Y16" s="126"/>
      <c r="Z16" s="127"/>
    </row>
    <row r="17" spans="1:35" ht="18" customHeight="1" x14ac:dyDescent="0.35">
      <c r="A17" s="151" t="str">
        <f>VLOOKUP($G$16,Selezioni!F2:J5,2,FALSE)</f>
        <v>Seleziona il Carico Aerodinamico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3"/>
      <c r="S17" s="163" t="s">
        <v>53</v>
      </c>
      <c r="T17" s="164"/>
      <c r="U17" s="164"/>
      <c r="V17" s="164"/>
      <c r="W17" s="165"/>
      <c r="X17" s="128" t="str">
        <f>VLOOKUP($D$1,Selezioni!A14:D24,4,FALSE)</f>
        <v>Settore 2</v>
      </c>
      <c r="Y17" s="128"/>
      <c r="Z17" s="129"/>
    </row>
    <row r="18" spans="1:35" ht="18" customHeight="1" x14ac:dyDescent="0.35">
      <c r="A18" s="154" t="str">
        <f>VLOOKUP($G$16,Selezioni!F2:J5,3,FALSE)</f>
        <v>Seleziona il Carico Aerodinamico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6"/>
      <c r="S18" s="163" t="s">
        <v>55</v>
      </c>
      <c r="T18" s="164"/>
      <c r="U18" s="164"/>
      <c r="V18" s="164"/>
      <c r="W18" s="165"/>
      <c r="X18" s="128"/>
      <c r="Y18" s="128"/>
      <c r="Z18" s="129"/>
    </row>
    <row r="19" spans="1:35" ht="18" customHeight="1" thickBot="1" x14ac:dyDescent="0.4">
      <c r="A19" s="157" t="str">
        <f>VLOOKUP($G$16,Selezioni!F2:J5,4,FALSE)</f>
        <v>Seleziona il Carico Aerodinamico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9"/>
      <c r="S19" s="186" t="s">
        <v>56</v>
      </c>
      <c r="T19" s="187"/>
      <c r="U19" s="187"/>
      <c r="V19" s="187"/>
      <c r="W19" s="188"/>
      <c r="X19" s="176"/>
      <c r="Y19" s="176"/>
      <c r="Z19" s="177"/>
    </row>
    <row r="20" spans="1:35" ht="18" customHeight="1" thickTop="1" thickBot="1" x14ac:dyDescent="0.4">
      <c r="A20" s="183" t="str">
        <f>VLOOKUP($G$16,Selezioni!F2:J5,5,FALSE)</f>
        <v>Seleziona il Carico Aerodinamico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5"/>
      <c r="S20" s="189" t="s">
        <v>41</v>
      </c>
      <c r="T20" s="190"/>
      <c r="U20" s="190"/>
      <c r="V20" s="190"/>
      <c r="W20" s="191"/>
      <c r="X20" s="178"/>
      <c r="Y20" s="178"/>
      <c r="Z20" s="179"/>
    </row>
    <row r="21" spans="1:35" ht="6" customHeight="1" thickTop="1" thickBot="1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5"/>
    </row>
    <row r="22" spans="1:35" ht="13.5" customHeight="1" x14ac:dyDescent="0.35">
      <c r="H22" s="132" t="s">
        <v>10</v>
      </c>
      <c r="I22" s="133"/>
      <c r="J22" s="133"/>
      <c r="K22" s="133"/>
      <c r="L22" s="133"/>
      <c r="M22" s="133"/>
      <c r="N22" s="133"/>
      <c r="O22" s="133"/>
      <c r="P22" s="134"/>
      <c r="Q22" s="135" t="s">
        <v>11</v>
      </c>
      <c r="R22" s="136"/>
      <c r="S22" s="136"/>
      <c r="T22" s="136"/>
      <c r="U22" s="136"/>
      <c r="V22" s="136"/>
      <c r="W22" s="136"/>
      <c r="X22" s="136"/>
      <c r="Y22" s="137"/>
    </row>
    <row r="23" spans="1:35" ht="13.5" customHeight="1" thickBot="1" x14ac:dyDescent="0.4">
      <c r="H23" s="138" t="s">
        <v>0</v>
      </c>
      <c r="I23" s="139"/>
      <c r="J23" s="139"/>
      <c r="K23" s="139" t="s">
        <v>2</v>
      </c>
      <c r="L23" s="139"/>
      <c r="M23" s="139"/>
      <c r="N23" s="139" t="s">
        <v>1</v>
      </c>
      <c r="O23" s="139"/>
      <c r="P23" s="140"/>
      <c r="Q23" s="141" t="s">
        <v>0</v>
      </c>
      <c r="R23" s="142"/>
      <c r="S23" s="142"/>
      <c r="T23" s="142" t="s">
        <v>2</v>
      </c>
      <c r="U23" s="142"/>
      <c r="V23" s="142"/>
      <c r="W23" s="142" t="s">
        <v>1</v>
      </c>
      <c r="X23" s="142"/>
      <c r="Y23" s="143"/>
    </row>
    <row r="24" spans="1:35" ht="13.5" customHeight="1" x14ac:dyDescent="0.35">
      <c r="B24" s="72" t="s">
        <v>42</v>
      </c>
      <c r="C24" s="66"/>
      <c r="D24" s="66"/>
      <c r="E24" s="66"/>
      <c r="F24" s="66"/>
      <c r="G24" s="67"/>
      <c r="H24" s="144" t="s">
        <v>12</v>
      </c>
      <c r="I24" s="145"/>
      <c r="J24" s="145"/>
      <c r="K24" s="145" t="s">
        <v>3</v>
      </c>
      <c r="L24" s="145"/>
      <c r="M24" s="145"/>
      <c r="N24" s="145" t="s">
        <v>12</v>
      </c>
      <c r="O24" s="145"/>
      <c r="P24" s="146"/>
      <c r="Q24" s="147" t="s">
        <v>12</v>
      </c>
      <c r="R24" s="130"/>
      <c r="S24" s="130"/>
      <c r="T24" s="130" t="s">
        <v>3</v>
      </c>
      <c r="U24" s="130"/>
      <c r="V24" s="130"/>
      <c r="W24" s="130" t="s">
        <v>45</v>
      </c>
      <c r="X24" s="130"/>
      <c r="Y24" s="131"/>
    </row>
    <row r="25" spans="1:35" ht="13.5" customHeight="1" x14ac:dyDescent="0.35">
      <c r="B25" s="73" t="s">
        <v>43</v>
      </c>
      <c r="C25" s="68"/>
      <c r="D25" s="68"/>
      <c r="E25" s="68"/>
      <c r="F25" s="68"/>
      <c r="G25" s="69"/>
      <c r="H25" s="180" t="s">
        <v>14</v>
      </c>
      <c r="I25" s="181"/>
      <c r="J25" s="181"/>
      <c r="K25" s="181" t="s">
        <v>4</v>
      </c>
      <c r="L25" s="181"/>
      <c r="M25" s="181"/>
      <c r="N25" s="181" t="s">
        <v>12</v>
      </c>
      <c r="O25" s="181"/>
      <c r="P25" s="182"/>
      <c r="Q25" s="147" t="s">
        <v>12</v>
      </c>
      <c r="R25" s="130"/>
      <c r="S25" s="130"/>
      <c r="T25" s="130" t="s">
        <v>4</v>
      </c>
      <c r="U25" s="130"/>
      <c r="V25" s="130"/>
      <c r="W25" s="130" t="s">
        <v>45</v>
      </c>
      <c r="X25" s="130"/>
      <c r="Y25" s="131"/>
    </row>
    <row r="26" spans="1:35" ht="13.5" customHeight="1" thickBot="1" x14ac:dyDescent="0.4">
      <c r="B26" s="74" t="s">
        <v>44</v>
      </c>
      <c r="C26" s="70"/>
      <c r="D26" s="70"/>
      <c r="E26" s="70"/>
      <c r="F26" s="70"/>
      <c r="G26" s="71"/>
      <c r="H26" s="119" t="s">
        <v>12</v>
      </c>
      <c r="I26" s="120"/>
      <c r="J26" s="120"/>
      <c r="K26" s="120" t="s">
        <v>4</v>
      </c>
      <c r="L26" s="120"/>
      <c r="M26" s="120"/>
      <c r="N26" s="120" t="s">
        <v>12</v>
      </c>
      <c r="O26" s="120"/>
      <c r="P26" s="121"/>
      <c r="Q26" s="122" t="s">
        <v>12</v>
      </c>
      <c r="R26" s="117"/>
      <c r="S26" s="117"/>
      <c r="T26" s="117" t="s">
        <v>3</v>
      </c>
      <c r="U26" s="117"/>
      <c r="V26" s="117"/>
      <c r="W26" s="117" t="s">
        <v>13</v>
      </c>
      <c r="X26" s="117"/>
      <c r="Y26" s="118"/>
    </row>
    <row r="27" spans="1:35" ht="8.15" customHeight="1" thickBot="1" x14ac:dyDescent="0.4"/>
    <row r="28" spans="1:35" ht="30" customHeight="1" thickTop="1" x14ac:dyDescent="0.35">
      <c r="A28" s="123" t="s">
        <v>18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5"/>
    </row>
    <row r="29" spans="1:35" ht="15" customHeight="1" x14ac:dyDescent="0.35">
      <c r="A29" s="36" t="str">
        <f>IF(S14="sel","Seleziona ERS",VLOOKUP('VM - TC - TS'!A3,'VM - TC - TS'!A4:C9,2,FALSE))</f>
        <v>Seleziona ERS</v>
      </c>
      <c r="B29" s="37"/>
      <c r="C29" s="37"/>
      <c r="D29" s="38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9"/>
    </row>
    <row r="30" spans="1:35" ht="15" customHeight="1" thickBot="1" x14ac:dyDescent="0.4">
      <c r="A30" s="40" t="str">
        <f>IF(S14="sel","Seleziona ERS",VLOOKUP('VM - TC - TS'!A3,'VM - TC - TS'!A4:C9,3,FALSE))</f>
        <v>Seleziona ERS</v>
      </c>
      <c r="B30" s="41"/>
      <c r="C30" s="41"/>
      <c r="D30" s="4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3"/>
      <c r="AB30" s="35"/>
    </row>
    <row r="31" spans="1:35" ht="6" customHeight="1" thickTop="1" thickBot="1" x14ac:dyDescent="0.4"/>
    <row r="32" spans="1:35" ht="27" customHeight="1" thickTop="1" x14ac:dyDescent="0.35">
      <c r="A32" s="114" t="str">
        <f>IF(Q1=Selezioni!A7,'VM - TC - TS'!C12,IF(Q1=Selezioni!A8,'VM - TC - TS'!D12,'VM - TC - TS'!B12))</f>
        <v>Tiro collisione: tira un D20, perdi un Punto Carrozzeria con un risultato inferiore o uguale al valore di difficoltà della curva o alla marcia inserita alla partenza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6"/>
      <c r="AE32" s="1"/>
      <c r="AF32" s="1"/>
      <c r="AG32" s="1"/>
      <c r="AH32" s="1"/>
      <c r="AI32" s="1"/>
    </row>
    <row r="33" spans="1:35" ht="13.5" customHeight="1" x14ac:dyDescent="0.35">
      <c r="A33" s="51" t="str">
        <f>IF(Q1=Selezioni!A7,'VM - TC - TS'!C13,'VM - TC - TS'!B13)</f>
        <v>Penalità di -1 al tiro di dado in caso di pista bagnata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50"/>
      <c r="AF33" s="1"/>
      <c r="AG33" s="1"/>
      <c r="AH33" s="1"/>
      <c r="AI33" s="1"/>
    </row>
    <row r="34" spans="1:35" ht="13.5" customHeight="1" x14ac:dyDescent="0.35">
      <c r="A34" s="77" t="s">
        <v>8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8"/>
      <c r="AG34" s="22"/>
      <c r="AH34" s="22"/>
    </row>
    <row r="35" spans="1:35" ht="13.5" customHeight="1" thickBot="1" x14ac:dyDescent="0.4">
      <c r="A35" s="79" t="str">
        <f>IF(G16="Seleziona","Seleziona il Carico Aerodinamico",IF(Q1=Selezioni!A3,'VM - TC - TS'!B15,VLOOKUP('Set Up 2025'!G16,'VM - TC - TS'!A14:B16,2,FALSE)))</f>
        <v>Seleziona il Carico Aerodinamico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1"/>
      <c r="AF35" s="1"/>
      <c r="AG35" s="1"/>
      <c r="AH35" s="1"/>
      <c r="AI35" s="1"/>
    </row>
    <row r="36" spans="1:35" ht="6" customHeight="1" thickTop="1" thickBot="1" x14ac:dyDescent="0.4"/>
    <row r="37" spans="1:35" ht="15" thickTop="1" x14ac:dyDescent="0.35">
      <c r="A37" s="44" t="str">
        <f>VLOOKUP('VM - TC - TS'!C18,'VM - TC - TS'!A19:C21,2,FALSE)</f>
        <v>Tenuta di Strada su pista asciutta: da 1 a 4 su un D20 perdi un Punto Sospensione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6"/>
    </row>
    <row r="38" spans="1:35" ht="15" thickBot="1" x14ac:dyDescent="0.4">
      <c r="A38" s="47" t="str">
        <f>VLOOKUP('VM - TC - TS'!C18,'VM - TC - TS'!A19:C21,3,FALSE)</f>
        <v>Tenuta di Strada su pista bagnata: da 1 a 5 su un D20 perdi un Punto Sospensione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9"/>
    </row>
    <row r="39" spans="1:35" ht="6" customHeight="1" thickTop="1" thickBot="1" x14ac:dyDescent="0.4"/>
    <row r="40" spans="1:35" ht="13.5" customHeight="1" thickTop="1" x14ac:dyDescent="0.35">
      <c r="A40" s="24" t="s">
        <v>15</v>
      </c>
      <c r="B40" s="25"/>
      <c r="C40" s="25"/>
      <c r="D40" s="25"/>
      <c r="E40" s="25"/>
      <c r="F40" s="25"/>
      <c r="G40" s="25"/>
      <c r="H40" s="25"/>
      <c r="I40" s="52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6"/>
    </row>
    <row r="41" spans="1:35" ht="13.5" customHeight="1" x14ac:dyDescent="0.35">
      <c r="A41" s="55" t="s">
        <v>49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9"/>
      <c r="AC41" s="23"/>
      <c r="AD41" s="23"/>
      <c r="AE41" s="23"/>
    </row>
    <row r="42" spans="1:35" ht="13.5" customHeight="1" x14ac:dyDescent="0.35">
      <c r="A42" s="56" t="s">
        <v>16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30"/>
      <c r="AC42" s="23"/>
      <c r="AD42" s="23"/>
      <c r="AE42" s="23"/>
    </row>
    <row r="43" spans="1:35" ht="13.5" customHeight="1" thickBot="1" x14ac:dyDescent="0.4">
      <c r="A43" s="57" t="s">
        <v>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4"/>
    </row>
    <row r="44" spans="1:35" ht="6" customHeight="1" thickTop="1" x14ac:dyDescent="0.35"/>
  </sheetData>
  <mergeCells count="52">
    <mergeCell ref="X19:Z19"/>
    <mergeCell ref="X20:Z20"/>
    <mergeCell ref="W25:Y25"/>
    <mergeCell ref="H25:J25"/>
    <mergeCell ref="K25:M25"/>
    <mergeCell ref="N25:P25"/>
    <mergeCell ref="Q25:S25"/>
    <mergeCell ref="T25:V25"/>
    <mergeCell ref="A20:Q20"/>
    <mergeCell ref="T24:V24"/>
    <mergeCell ref="S19:W19"/>
    <mergeCell ref="S20:W20"/>
    <mergeCell ref="A1:B1"/>
    <mergeCell ref="D1:M1"/>
    <mergeCell ref="Q1:Z1"/>
    <mergeCell ref="A2:Z2"/>
    <mergeCell ref="G8:H8"/>
    <mergeCell ref="O8:P8"/>
    <mergeCell ref="W8:X8"/>
    <mergeCell ref="A5:Z5"/>
    <mergeCell ref="S14:T14"/>
    <mergeCell ref="G16:I16"/>
    <mergeCell ref="A17:Q17"/>
    <mergeCell ref="A18:Q18"/>
    <mergeCell ref="A19:Q19"/>
    <mergeCell ref="S16:W16"/>
    <mergeCell ref="S17:W17"/>
    <mergeCell ref="S18:W18"/>
    <mergeCell ref="X16:Z16"/>
    <mergeCell ref="X17:Z17"/>
    <mergeCell ref="X18:Z18"/>
    <mergeCell ref="W24:Y24"/>
    <mergeCell ref="H22:P22"/>
    <mergeCell ref="Q22:Y22"/>
    <mergeCell ref="H23:J23"/>
    <mergeCell ref="K23:M23"/>
    <mergeCell ref="N23:P23"/>
    <mergeCell ref="Q23:S23"/>
    <mergeCell ref="T23:V23"/>
    <mergeCell ref="W23:Y23"/>
    <mergeCell ref="H24:J24"/>
    <mergeCell ref="K24:M24"/>
    <mergeCell ref="N24:P24"/>
    <mergeCell ref="Q24:S24"/>
    <mergeCell ref="A32:Z32"/>
    <mergeCell ref="T26:V26"/>
    <mergeCell ref="W26:Y26"/>
    <mergeCell ref="H26:J26"/>
    <mergeCell ref="K26:M26"/>
    <mergeCell ref="N26:P26"/>
    <mergeCell ref="Q26:S26"/>
    <mergeCell ref="A28:Z28"/>
  </mergeCells>
  <conditionalFormatting sqref="O8:P8">
    <cfRule type="cellIs" dxfId="3" priority="7" operator="greaterThan">
      <formula>G8</formula>
    </cfRule>
  </conditionalFormatting>
  <conditionalFormatting sqref="W8:X8">
    <cfRule type="cellIs" dxfId="2" priority="6" operator="lessThan">
      <formula>0</formula>
    </cfRule>
  </conditionalFormatting>
  <conditionalFormatting sqref="G16:I16">
    <cfRule type="expression" dxfId="1" priority="2">
      <formula>$G$16=$AE$8</formula>
    </cfRule>
  </conditionalFormatting>
  <conditionalFormatting sqref="S14:T14">
    <cfRule type="expression" dxfId="0" priority="1">
      <formula>$S$14=$AD$8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8E15A02-682F-44B6-B308-91903C328B34}">
          <x14:formula1>
            <xm:f>Selezioni!$E$2:$E$4</xm:f>
          </x14:formula1>
          <xm:sqref>S14:T14</xm:sqref>
        </x14:dataValidation>
        <x14:dataValidation type="list" allowBlank="1" showInputMessage="1" showErrorMessage="1" xr:uid="{2B40C4B9-E023-4A43-9CFA-74EB9F49DE65}">
          <x14:formula1>
            <xm:f>Selezioni!$D$2:$D$12</xm:f>
          </x14:formula1>
          <xm:sqref>A14</xm:sqref>
        </x14:dataValidation>
        <x14:dataValidation type="list" allowBlank="1" showInputMessage="1" showErrorMessage="1" xr:uid="{D9D4AEF8-B130-4315-9E5F-FD7234B16CAA}">
          <x14:formula1>
            <xm:f>Selezioni!$D$2:$D$8</xm:f>
          </x14:formula1>
          <xm:sqref>A10 J12 A12 S10 J10</xm:sqref>
        </x14:dataValidation>
        <x14:dataValidation type="list" allowBlank="1" showInputMessage="1" showErrorMessage="1" xr:uid="{5E06C672-9456-4EE9-9DCD-68B848DD60ED}">
          <x14:formula1>
            <xm:f>Selezioni!$F$2:$F$5</xm:f>
          </x14:formula1>
          <xm:sqref>G16:I16</xm:sqref>
        </x14:dataValidation>
        <x14:dataValidation type="list" allowBlank="1" showInputMessage="1" showErrorMessage="1" xr:uid="{8BC39F85-414D-4AFC-9813-A0E4C8D95DBF}">
          <x14:formula1>
            <xm:f>Selezioni!$A$14:$A$24</xm:f>
          </x14:formula1>
          <xm:sqref>D1:M1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253CE-1BE0-417F-9789-4E3539648A51}">
  <dimension ref="A1:J24"/>
  <sheetViews>
    <sheetView topLeftCell="A9" workbookViewId="0">
      <selection activeCell="A14" sqref="A14:F24"/>
    </sheetView>
  </sheetViews>
  <sheetFormatPr defaultRowHeight="14.5" x14ac:dyDescent="0.35"/>
  <cols>
    <col min="1" max="1" width="16.453125" bestFit="1" customWidth="1"/>
    <col min="2" max="3" width="16.453125" customWidth="1"/>
    <col min="4" max="4" width="13.453125" bestFit="1" customWidth="1"/>
    <col min="6" max="6" width="18.6328125" customWidth="1"/>
    <col min="7" max="9" width="31.453125" bestFit="1" customWidth="1"/>
    <col min="10" max="10" width="63" bestFit="1" customWidth="1"/>
  </cols>
  <sheetData>
    <row r="1" spans="1:10" x14ac:dyDescent="0.35">
      <c r="A1" s="84" t="s">
        <v>67</v>
      </c>
      <c r="B1" s="89"/>
      <c r="C1" s="89"/>
      <c r="D1" s="96" t="s">
        <v>68</v>
      </c>
      <c r="E1" s="96" t="s">
        <v>70</v>
      </c>
      <c r="F1" s="84" t="s">
        <v>71</v>
      </c>
      <c r="G1" s="99"/>
      <c r="H1" s="99"/>
      <c r="I1" s="99"/>
      <c r="J1" s="100"/>
    </row>
    <row r="2" spans="1:10" x14ac:dyDescent="0.35">
      <c r="A2" s="85" t="s">
        <v>66</v>
      </c>
      <c r="B2" s="82" t="s">
        <v>66</v>
      </c>
      <c r="C2" s="82" t="s">
        <v>66</v>
      </c>
      <c r="D2" s="97" t="s">
        <v>69</v>
      </c>
      <c r="E2" s="97" t="s">
        <v>69</v>
      </c>
      <c r="F2" s="85" t="s">
        <v>30</v>
      </c>
      <c r="G2" s="101" t="s">
        <v>40</v>
      </c>
      <c r="H2" s="101" t="s">
        <v>40</v>
      </c>
      <c r="I2" s="101" t="s">
        <v>40</v>
      </c>
      <c r="J2" s="102" t="s">
        <v>40</v>
      </c>
    </row>
    <row r="3" spans="1:10" x14ac:dyDescent="0.35">
      <c r="A3" s="85" t="s">
        <v>59</v>
      </c>
      <c r="B3" s="82" t="s">
        <v>72</v>
      </c>
      <c r="C3" s="95" t="s">
        <v>99</v>
      </c>
      <c r="D3" s="97">
        <v>1</v>
      </c>
      <c r="E3" s="97" t="s">
        <v>23</v>
      </c>
      <c r="F3" s="85" t="s">
        <v>27</v>
      </c>
      <c r="G3" s="101" t="s">
        <v>32</v>
      </c>
      <c r="H3" s="101" t="s">
        <v>33</v>
      </c>
      <c r="I3" s="101" t="s">
        <v>34</v>
      </c>
      <c r="J3" s="102" t="s">
        <v>35</v>
      </c>
    </row>
    <row r="4" spans="1:10" x14ac:dyDescent="0.35">
      <c r="A4" s="85" t="s">
        <v>60</v>
      </c>
      <c r="B4" s="82" t="s">
        <v>73</v>
      </c>
      <c r="C4" s="82" t="s">
        <v>85</v>
      </c>
      <c r="D4" s="97">
        <v>2</v>
      </c>
      <c r="E4" s="97" t="s">
        <v>24</v>
      </c>
      <c r="F4" s="85" t="s">
        <v>28</v>
      </c>
      <c r="G4" s="101" t="s">
        <v>31</v>
      </c>
      <c r="H4" s="101" t="s">
        <v>31</v>
      </c>
      <c r="I4" s="101" t="s">
        <v>31</v>
      </c>
      <c r="J4" s="102" t="s">
        <v>31</v>
      </c>
    </row>
    <row r="5" spans="1:10" ht="15" thickBot="1" x14ac:dyDescent="0.4">
      <c r="A5" s="85" t="s">
        <v>61</v>
      </c>
      <c r="B5" s="82" t="s">
        <v>74</v>
      </c>
      <c r="C5" s="82" t="s">
        <v>75</v>
      </c>
      <c r="D5" s="97">
        <v>3</v>
      </c>
      <c r="E5" s="97"/>
      <c r="F5" s="87" t="s">
        <v>29</v>
      </c>
      <c r="G5" s="103" t="s">
        <v>36</v>
      </c>
      <c r="H5" s="103" t="s">
        <v>37</v>
      </c>
      <c r="I5" s="103" t="s">
        <v>38</v>
      </c>
      <c r="J5" s="104" t="s">
        <v>39</v>
      </c>
    </row>
    <row r="6" spans="1:10" x14ac:dyDescent="0.35">
      <c r="A6" s="85" t="s">
        <v>62</v>
      </c>
      <c r="B6" s="91" t="s">
        <v>76</v>
      </c>
      <c r="C6" s="82" t="s">
        <v>98</v>
      </c>
      <c r="D6" s="97">
        <v>4</v>
      </c>
      <c r="E6" s="97"/>
    </row>
    <row r="7" spans="1:10" x14ac:dyDescent="0.35">
      <c r="A7" s="85" t="s">
        <v>63</v>
      </c>
      <c r="B7" s="91" t="s">
        <v>77</v>
      </c>
      <c r="C7" s="82" t="s">
        <v>92</v>
      </c>
      <c r="D7" s="97">
        <v>5</v>
      </c>
      <c r="E7" s="97"/>
    </row>
    <row r="8" spans="1:10" x14ac:dyDescent="0.35">
      <c r="A8" s="85" t="s">
        <v>64</v>
      </c>
      <c r="B8" s="91" t="s">
        <v>78</v>
      </c>
      <c r="C8" s="82" t="s">
        <v>86</v>
      </c>
      <c r="D8" s="97">
        <v>6</v>
      </c>
      <c r="E8" s="97"/>
    </row>
    <row r="9" spans="1:10" ht="15" thickBot="1" x14ac:dyDescent="0.4">
      <c r="A9" s="87" t="s">
        <v>65</v>
      </c>
      <c r="B9" s="90" t="s">
        <v>79</v>
      </c>
      <c r="C9" s="90" t="s">
        <v>80</v>
      </c>
      <c r="D9" s="97">
        <v>7</v>
      </c>
      <c r="E9" s="97"/>
    </row>
    <row r="10" spans="1:10" x14ac:dyDescent="0.35">
      <c r="D10" s="97">
        <v>8</v>
      </c>
      <c r="E10" s="97"/>
    </row>
    <row r="11" spans="1:10" x14ac:dyDescent="0.35">
      <c r="D11" s="97">
        <v>9</v>
      </c>
      <c r="E11" s="97"/>
    </row>
    <row r="12" spans="1:10" ht="15" thickBot="1" x14ac:dyDescent="0.4">
      <c r="D12" s="98">
        <v>10</v>
      </c>
      <c r="E12" s="98"/>
    </row>
    <row r="14" spans="1:10" x14ac:dyDescent="0.35">
      <c r="A14" t="s">
        <v>100</v>
      </c>
      <c r="B14" t="s">
        <v>67</v>
      </c>
      <c r="C14" t="s">
        <v>102</v>
      </c>
      <c r="D14" t="s">
        <v>103</v>
      </c>
      <c r="E14" t="s">
        <v>104</v>
      </c>
      <c r="F14" t="s">
        <v>105</v>
      </c>
    </row>
    <row r="15" spans="1:10" x14ac:dyDescent="0.35">
      <c r="A15" t="s">
        <v>111</v>
      </c>
      <c r="B15" s="91" t="s">
        <v>59</v>
      </c>
      <c r="C15">
        <f>20-E15</f>
        <v>19</v>
      </c>
      <c r="D15">
        <f>10-F15</f>
        <v>0</v>
      </c>
      <c r="E15">
        <v>1</v>
      </c>
      <c r="F15">
        <v>10</v>
      </c>
    </row>
    <row r="16" spans="1:10" x14ac:dyDescent="0.35">
      <c r="A16" t="s">
        <v>113</v>
      </c>
      <c r="B16" s="91" t="s">
        <v>65</v>
      </c>
      <c r="C16">
        <f>20-E16</f>
        <v>12</v>
      </c>
      <c r="D16">
        <f>10-F16</f>
        <v>3</v>
      </c>
      <c r="E16">
        <v>8</v>
      </c>
      <c r="F16">
        <v>7</v>
      </c>
    </row>
    <row r="17" spans="1:6" x14ac:dyDescent="0.35">
      <c r="A17" t="s">
        <v>108</v>
      </c>
      <c r="B17" s="82" t="s">
        <v>62</v>
      </c>
      <c r="C17">
        <f>20-E17</f>
        <v>16</v>
      </c>
      <c r="D17">
        <f>10-F17</f>
        <v>4</v>
      </c>
      <c r="E17">
        <v>4</v>
      </c>
      <c r="F17">
        <v>6</v>
      </c>
    </row>
    <row r="18" spans="1:6" x14ac:dyDescent="0.35">
      <c r="A18" t="s">
        <v>109</v>
      </c>
      <c r="B18" s="113" t="s">
        <v>63</v>
      </c>
      <c r="C18">
        <f>20-E18</f>
        <v>14</v>
      </c>
      <c r="D18">
        <f>10-F18</f>
        <v>5</v>
      </c>
      <c r="E18">
        <v>6</v>
      </c>
      <c r="F18">
        <v>5</v>
      </c>
    </row>
    <row r="19" spans="1:6" x14ac:dyDescent="0.35">
      <c r="A19" t="s">
        <v>106</v>
      </c>
      <c r="B19" s="85" t="s">
        <v>65</v>
      </c>
      <c r="C19">
        <f>20-E19</f>
        <v>11</v>
      </c>
      <c r="D19">
        <f>10-F19</f>
        <v>6</v>
      </c>
      <c r="E19">
        <v>9</v>
      </c>
      <c r="F19">
        <v>4</v>
      </c>
    </row>
    <row r="20" spans="1:6" x14ac:dyDescent="0.35">
      <c r="A20" t="s">
        <v>114</v>
      </c>
      <c r="B20" s="82" t="s">
        <v>62</v>
      </c>
      <c r="C20">
        <f>20-E20</f>
        <v>15</v>
      </c>
      <c r="D20">
        <f>10-F20</f>
        <v>7</v>
      </c>
      <c r="E20">
        <v>5</v>
      </c>
      <c r="F20">
        <v>3</v>
      </c>
    </row>
    <row r="21" spans="1:6" x14ac:dyDescent="0.35">
      <c r="A21" t="s">
        <v>107</v>
      </c>
      <c r="C21">
        <f>20-E21</f>
        <v>10</v>
      </c>
      <c r="D21">
        <f>10-F21</f>
        <v>9</v>
      </c>
      <c r="E21">
        <v>10</v>
      </c>
      <c r="F21">
        <v>1</v>
      </c>
    </row>
    <row r="22" spans="1:6" x14ac:dyDescent="0.35">
      <c r="A22" t="s">
        <v>101</v>
      </c>
      <c r="B22" t="s">
        <v>59</v>
      </c>
      <c r="C22">
        <f>20-E22</f>
        <v>18</v>
      </c>
      <c r="D22">
        <f>10-F22</f>
        <v>1</v>
      </c>
      <c r="E22">
        <v>2</v>
      </c>
      <c r="F22">
        <v>9</v>
      </c>
    </row>
    <row r="23" spans="1:6" x14ac:dyDescent="0.35">
      <c r="A23" t="s">
        <v>112</v>
      </c>
      <c r="B23" s="91" t="s">
        <v>61</v>
      </c>
      <c r="C23">
        <f>20-E23</f>
        <v>13</v>
      </c>
      <c r="D23">
        <f>10-F23</f>
        <v>8</v>
      </c>
      <c r="E23">
        <v>7</v>
      </c>
      <c r="F23">
        <v>2</v>
      </c>
    </row>
    <row r="24" spans="1:6" x14ac:dyDescent="0.35">
      <c r="A24" t="s">
        <v>110</v>
      </c>
      <c r="B24" s="91" t="s">
        <v>63</v>
      </c>
      <c r="C24">
        <f>20-E24</f>
        <v>17</v>
      </c>
      <c r="D24">
        <f>10-F24</f>
        <v>2</v>
      </c>
      <c r="E24">
        <v>3</v>
      </c>
      <c r="F24">
        <v>8</v>
      </c>
    </row>
  </sheetData>
  <sortState xmlns:xlrd2="http://schemas.microsoft.com/office/spreadsheetml/2017/richdata2" ref="A15:F24">
    <sortCondition ref="A15:A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9DCDE-B721-4BAA-81D3-195C8529AA5A}">
  <dimension ref="A1:D21"/>
  <sheetViews>
    <sheetView workbookViewId="0">
      <selection activeCell="C18" sqref="C18"/>
    </sheetView>
  </sheetViews>
  <sheetFormatPr defaultRowHeight="14.5" x14ac:dyDescent="0.35"/>
  <cols>
    <col min="1" max="1" width="8.81640625" customWidth="1"/>
    <col min="2" max="2" width="101.453125" bestFit="1" customWidth="1"/>
    <col min="3" max="3" width="101.54296875" bestFit="1" customWidth="1"/>
  </cols>
  <sheetData>
    <row r="1" spans="1:4" ht="18.5" x14ac:dyDescent="0.45">
      <c r="A1" s="107" t="s">
        <v>87</v>
      </c>
      <c r="B1" s="99"/>
      <c r="C1" s="100"/>
    </row>
    <row r="2" spans="1:4" x14ac:dyDescent="0.35">
      <c r="A2" s="108"/>
      <c r="B2" s="105" t="s">
        <v>67</v>
      </c>
      <c r="C2" s="109" t="s">
        <v>25</v>
      </c>
    </row>
    <row r="3" spans="1:4" x14ac:dyDescent="0.35">
      <c r="A3" s="108">
        <f>B3+C3</f>
        <v>2</v>
      </c>
      <c r="B3" s="106">
        <f>IF('Set Up 2025'!Q1=Selezioni!A4,4,IF('Set Up 2025'!Q1=Selezioni!A8,6,0))</f>
        <v>0</v>
      </c>
      <c r="C3" s="110">
        <f>IF('Set Up 2025'!S14=Selezioni!E3,1,2)</f>
        <v>2</v>
      </c>
    </row>
    <row r="4" spans="1:4" x14ac:dyDescent="0.35">
      <c r="A4" s="108">
        <v>1</v>
      </c>
      <c r="B4" s="82" t="s">
        <v>57</v>
      </c>
      <c r="C4" s="86" t="s">
        <v>58</v>
      </c>
    </row>
    <row r="5" spans="1:4" x14ac:dyDescent="0.35">
      <c r="A5" s="108">
        <v>2</v>
      </c>
      <c r="B5" s="82" t="s">
        <v>51</v>
      </c>
      <c r="C5" s="86" t="s">
        <v>52</v>
      </c>
    </row>
    <row r="6" spans="1:4" x14ac:dyDescent="0.35">
      <c r="A6" s="108">
        <v>5</v>
      </c>
      <c r="B6" s="82" t="s">
        <v>51</v>
      </c>
      <c r="C6" s="86" t="s">
        <v>52</v>
      </c>
    </row>
    <row r="7" spans="1:4" x14ac:dyDescent="0.35">
      <c r="A7" s="108">
        <v>6</v>
      </c>
      <c r="B7" s="82" t="s">
        <v>82</v>
      </c>
      <c r="C7" s="86" t="s">
        <v>84</v>
      </c>
    </row>
    <row r="8" spans="1:4" x14ac:dyDescent="0.35">
      <c r="A8" s="108">
        <v>7</v>
      </c>
      <c r="B8" s="82" t="s">
        <v>83</v>
      </c>
      <c r="C8" s="86" t="s">
        <v>50</v>
      </c>
    </row>
    <row r="9" spans="1:4" ht="15" thickBot="1" x14ac:dyDescent="0.4">
      <c r="A9" s="111">
        <v>8</v>
      </c>
      <c r="B9" s="90" t="s">
        <v>57</v>
      </c>
      <c r="C9" s="88" t="s">
        <v>58</v>
      </c>
    </row>
    <row r="10" spans="1:4" ht="15" thickBot="1" x14ac:dyDescent="0.4"/>
    <row r="11" spans="1:4" ht="18.5" x14ac:dyDescent="0.45">
      <c r="A11" s="107" t="s">
        <v>88</v>
      </c>
      <c r="B11" s="99"/>
      <c r="C11" s="99"/>
      <c r="D11" s="100"/>
    </row>
    <row r="12" spans="1:4" x14ac:dyDescent="0.35">
      <c r="A12" s="85"/>
      <c r="B12" s="82" t="s">
        <v>19</v>
      </c>
      <c r="C12" s="82" t="s">
        <v>89</v>
      </c>
      <c r="D12" s="86" t="s">
        <v>91</v>
      </c>
    </row>
    <row r="13" spans="1:4" x14ac:dyDescent="0.35">
      <c r="A13" s="85"/>
      <c r="B13" s="82" t="s">
        <v>9</v>
      </c>
      <c r="C13" s="82" t="s">
        <v>90</v>
      </c>
      <c r="D13" s="86"/>
    </row>
    <row r="14" spans="1:4" x14ac:dyDescent="0.35">
      <c r="A14" s="85" t="s">
        <v>27</v>
      </c>
      <c r="B14" s="82" t="s">
        <v>46</v>
      </c>
      <c r="C14" s="82"/>
      <c r="D14" s="86"/>
    </row>
    <row r="15" spans="1:4" x14ac:dyDescent="0.35">
      <c r="A15" s="85" t="s">
        <v>28</v>
      </c>
      <c r="B15" s="82" t="s">
        <v>47</v>
      </c>
      <c r="C15" s="82"/>
      <c r="D15" s="86"/>
    </row>
    <row r="16" spans="1:4" ht="15" thickBot="1" x14ac:dyDescent="0.4">
      <c r="A16" s="87" t="s">
        <v>29</v>
      </c>
      <c r="B16" s="90" t="s">
        <v>48</v>
      </c>
      <c r="C16" s="90"/>
      <c r="D16" s="88"/>
    </row>
    <row r="17" spans="1:3" ht="15" thickBot="1" x14ac:dyDescent="0.4"/>
    <row r="18" spans="1:3" ht="18.5" x14ac:dyDescent="0.45">
      <c r="A18" s="107" t="s">
        <v>93</v>
      </c>
      <c r="B18" s="99"/>
      <c r="C18" s="112">
        <f>IF('Set Up 2025'!Q1=Selezioni!A6,2,IF('Set Up 2025'!Q1=Selezioni!A8,3,1))</f>
        <v>1</v>
      </c>
    </row>
    <row r="19" spans="1:3" x14ac:dyDescent="0.35">
      <c r="A19" s="85">
        <v>1</v>
      </c>
      <c r="B19" s="82" t="s">
        <v>20</v>
      </c>
      <c r="C19" s="86" t="s">
        <v>21</v>
      </c>
    </row>
    <row r="20" spans="1:3" x14ac:dyDescent="0.35">
      <c r="A20" s="85">
        <v>2</v>
      </c>
      <c r="B20" s="82" t="s">
        <v>94</v>
      </c>
      <c r="C20" s="86" t="s">
        <v>96</v>
      </c>
    </row>
    <row r="21" spans="1:3" ht="15" thickBot="1" x14ac:dyDescent="0.4">
      <c r="A21" s="87">
        <v>3</v>
      </c>
      <c r="B21" s="90" t="s">
        <v>95</v>
      </c>
      <c r="C21" s="88" t="s">
        <v>97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Set Up 2025</vt:lpstr>
      <vt:lpstr>Selezioni</vt:lpstr>
      <vt:lpstr>VM - TC - TS</vt:lpstr>
      <vt:lpstr>'Set Up 2025'!Area_stampa</vt:lpstr>
    </vt:vector>
  </TitlesOfParts>
  <Company>Intesa-Sanpaolo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GRASSO IVAN</cp:lastModifiedBy>
  <cp:lastPrinted>2023-10-17T10:56:41Z</cp:lastPrinted>
  <dcterms:created xsi:type="dcterms:W3CDTF">2017-01-10T07:04:54Z</dcterms:created>
  <dcterms:modified xsi:type="dcterms:W3CDTF">2025-03-12T09:33:13Z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5fe31f-9de1-4167-a753-111c0df8115f_Enabled">
    <vt:lpwstr>true</vt:lpwstr>
  </property>
  <property fmtid="{D5CDD505-2E9C-101B-9397-08002B2CF9AE}" pid="3" name="MSIP_Label_5f5fe31f-9de1-4167-a753-111c0df8115f_SetDate">
    <vt:lpwstr>2022-04-15T13:04:01Z</vt:lpwstr>
  </property>
  <property fmtid="{D5CDD505-2E9C-101B-9397-08002B2CF9AE}" pid="4" name="MSIP_Label_5f5fe31f-9de1-4167-a753-111c0df8115f_Method">
    <vt:lpwstr>Standard</vt:lpwstr>
  </property>
  <property fmtid="{D5CDD505-2E9C-101B-9397-08002B2CF9AE}" pid="5" name="MSIP_Label_5f5fe31f-9de1-4167-a753-111c0df8115f_Name">
    <vt:lpwstr>5f5fe31f-9de1-4167-a753-111c0df8115f</vt:lpwstr>
  </property>
  <property fmtid="{D5CDD505-2E9C-101B-9397-08002B2CF9AE}" pid="6" name="MSIP_Label_5f5fe31f-9de1-4167-a753-111c0df8115f_SiteId">
    <vt:lpwstr>cc4baf00-15c9-48dd-9f59-88c98bde2be7</vt:lpwstr>
  </property>
  <property fmtid="{D5CDD505-2E9C-101B-9397-08002B2CF9AE}" pid="7" name="MSIP_Label_5f5fe31f-9de1-4167-a753-111c0df8115f_ActionId">
    <vt:lpwstr/>
  </property>
  <property fmtid="{D5CDD505-2E9C-101B-9397-08002B2CF9AE}" pid="8" name="MSIP_Label_5f5fe31f-9de1-4167-a753-111c0df8115f_ContentBits">
    <vt:lpwstr>0</vt:lpwstr>
  </property>
</Properties>
</file>