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tente\Documents\LIUT\Blood Bowl\LBBL2020\Schede\"/>
    </mc:Choice>
  </mc:AlternateContent>
  <bookViews>
    <workbookView xWindow="-120" yWindow="-120" windowWidth="29040" windowHeight="15840"/>
  </bookViews>
  <sheets>
    <sheet name="Team Roster" sheetId="4" r:id="rId1"/>
    <sheet name="Match History" sheetId="2" r:id="rId2"/>
    <sheet name="Leggi me" sheetId="5" r:id="rId3"/>
  </sheets>
  <definedNames>
    <definedName name="_xlnm.Print_Area" localSheetId="1">'Match History'!$A:$Y</definedName>
    <definedName name="_xlnm.Print_Area" localSheetId="0">'Team Roster'!$B$2:$AA$25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1" i="4" l="1"/>
  <c r="X20" i="4" s="1"/>
  <c r="AA20" i="4" s="1"/>
  <c r="W33" i="4"/>
  <c r="X33" i="4"/>
  <c r="Y33" i="4"/>
  <c r="Z33" i="4"/>
  <c r="AA33" i="4"/>
  <c r="AD3" i="4"/>
  <c r="AE3" i="4"/>
  <c r="AF3" i="4"/>
  <c r="AG3" i="4"/>
  <c r="AH3" i="4"/>
  <c r="AI3" i="4"/>
  <c r="D18" i="4"/>
  <c r="AW18" i="4" s="1"/>
  <c r="E2" i="2"/>
  <c r="G2" i="2"/>
  <c r="K2" i="2"/>
  <c r="M2" i="2"/>
  <c r="N2" i="2"/>
  <c r="P2" i="2"/>
  <c r="Q2" i="2"/>
  <c r="S2"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AA7" i="2"/>
  <c r="AA8" i="2"/>
  <c r="AA9" i="2"/>
  <c r="AA10" i="2"/>
  <c r="AA11" i="2"/>
  <c r="AA12" i="2"/>
  <c r="AA13" i="2"/>
  <c r="AA14" i="2"/>
  <c r="B14" i="2" s="1"/>
  <c r="AA15" i="2"/>
  <c r="AA16" i="2"/>
  <c r="AA17" i="2"/>
  <c r="AA18" i="2"/>
  <c r="B18" i="2" s="1"/>
  <c r="AA19" i="2"/>
  <c r="AA20" i="2"/>
  <c r="B20" i="2"/>
  <c r="AA21" i="2"/>
  <c r="AA22" i="2"/>
  <c r="B22" i="2" s="1"/>
  <c r="AA23" i="2"/>
  <c r="AA24" i="2"/>
  <c r="AA25" i="2"/>
  <c r="AA26" i="2"/>
  <c r="AA27" i="2"/>
  <c r="AA28" i="2"/>
  <c r="B28" i="2"/>
  <c r="AA29" i="2"/>
  <c r="B29" i="2" s="1"/>
  <c r="AA30" i="2"/>
  <c r="B30" i="2" s="1"/>
  <c r="AA31" i="2"/>
  <c r="B31" i="2" s="1"/>
  <c r="AA32" i="2"/>
  <c r="AA33" i="2"/>
  <c r="AA34" i="2"/>
  <c r="B34" i="2" s="1"/>
  <c r="AA35" i="2"/>
  <c r="AA36" i="2"/>
  <c r="B36" i="2"/>
  <c r="AA37" i="2"/>
  <c r="B37" i="2"/>
  <c r="AA38" i="2"/>
  <c r="AA39" i="2"/>
  <c r="AA40" i="2"/>
  <c r="B40" i="2" s="1"/>
  <c r="AA41" i="2"/>
  <c r="AA42" i="2"/>
  <c r="AA43" i="2"/>
  <c r="AA44" i="2"/>
  <c r="B44" i="2" s="1"/>
  <c r="AA45" i="2"/>
  <c r="B45" i="2" s="1"/>
  <c r="AA46" i="2"/>
  <c r="AA47" i="2"/>
  <c r="AA48" i="2"/>
  <c r="B48" i="2" s="1"/>
  <c r="AA49" i="2"/>
  <c r="B49" i="2" s="1"/>
  <c r="AA50" i="2"/>
  <c r="AA51" i="2"/>
  <c r="AA52" i="2"/>
  <c r="AA53" i="2"/>
  <c r="AA54" i="2"/>
  <c r="AA55" i="2"/>
  <c r="AA56" i="2"/>
  <c r="AA57" i="2"/>
  <c r="AA58" i="2"/>
  <c r="B58" i="2" s="1"/>
  <c r="AA59" i="2"/>
  <c r="AA60" i="2"/>
  <c r="B60" i="2"/>
  <c r="AA61" i="2"/>
  <c r="B61" i="2" s="1"/>
  <c r="AA62" i="2"/>
  <c r="B62" i="2" s="1"/>
  <c r="AA63" i="2"/>
  <c r="AA64" i="2"/>
  <c r="AA65" i="2"/>
  <c r="AA66" i="2"/>
  <c r="AA67" i="2"/>
  <c r="AA68" i="2"/>
  <c r="AA69" i="2"/>
  <c r="AA70" i="2"/>
  <c r="B70" i="2" s="1"/>
  <c r="AA71" i="2"/>
  <c r="AA72" i="2"/>
  <c r="AA73" i="2"/>
  <c r="AA74" i="2"/>
  <c r="AA75" i="2"/>
  <c r="B75" i="2" s="1"/>
  <c r="AA76" i="2"/>
  <c r="AA77" i="2"/>
  <c r="AA78" i="2"/>
  <c r="B78" i="2" s="1"/>
  <c r="AA79" i="2"/>
  <c r="B79" i="2" s="1"/>
  <c r="AA80" i="2"/>
  <c r="B80" i="2" s="1"/>
  <c r="AA81" i="2"/>
  <c r="B81" i="2" s="1"/>
  <c r="AA82" i="2"/>
  <c r="AA83" i="2"/>
  <c r="AA84" i="2"/>
  <c r="AA85" i="2"/>
  <c r="AA86" i="2"/>
  <c r="AA87" i="2"/>
  <c r="B87" i="2" s="1"/>
  <c r="AA88" i="2"/>
  <c r="B88" i="2" s="1"/>
  <c r="AA89" i="2"/>
  <c r="AA90" i="2"/>
  <c r="AA91" i="2"/>
  <c r="AA92" i="2"/>
  <c r="AA93" i="2"/>
  <c r="AA94" i="2"/>
  <c r="AA95" i="2"/>
  <c r="B95" i="2" s="1"/>
  <c r="AA96" i="2"/>
  <c r="B96" i="2" s="1"/>
  <c r="AA97" i="2"/>
  <c r="AA98" i="2"/>
  <c r="AA99" i="2"/>
  <c r="B99" i="2" s="1"/>
  <c r="AA100" i="2"/>
  <c r="B100" i="2" s="1"/>
  <c r="AA101" i="2"/>
  <c r="B101" i="2" s="1"/>
  <c r="AA102" i="2"/>
  <c r="B102" i="2" s="1"/>
  <c r="AA103" i="2"/>
  <c r="AA104" i="2"/>
  <c r="AA105" i="2"/>
  <c r="AA106" i="2"/>
  <c r="AA107" i="2"/>
  <c r="B107" i="2" s="1"/>
  <c r="AA108" i="2"/>
  <c r="AA109" i="2"/>
  <c r="AA110" i="2"/>
  <c r="AA111" i="2"/>
  <c r="B111" i="2"/>
  <c r="AA112" i="2"/>
  <c r="AA113" i="2"/>
  <c r="AA114" i="2"/>
  <c r="AA115" i="2"/>
  <c r="B115" i="2" s="1"/>
  <c r="AA116" i="2"/>
  <c r="AA117" i="2"/>
  <c r="AA118" i="2"/>
  <c r="B118" i="2" s="1"/>
  <c r="AA119" i="2"/>
  <c r="B119" i="2" s="1"/>
  <c r="AA120" i="2"/>
  <c r="AA121" i="2"/>
  <c r="B121" i="2" s="1"/>
  <c r="AA122" i="2"/>
  <c r="AA123" i="2"/>
  <c r="AA124" i="2"/>
  <c r="AA125" i="2"/>
  <c r="AA126" i="2"/>
  <c r="AA127" i="2"/>
  <c r="AA128" i="2"/>
  <c r="AA129" i="2"/>
  <c r="B129" i="2" s="1"/>
  <c r="AA130" i="2"/>
  <c r="B130" i="2" s="1"/>
  <c r="AA131" i="2"/>
  <c r="B131" i="2" s="1"/>
  <c r="AA132" i="2"/>
  <c r="AA133" i="2"/>
  <c r="AA134" i="2"/>
  <c r="AA135" i="2"/>
  <c r="AA136" i="2"/>
  <c r="B136" i="2"/>
  <c r="AA137" i="2"/>
  <c r="B137" i="2"/>
  <c r="AA138" i="2"/>
  <c r="AA139" i="2"/>
  <c r="AA140" i="2"/>
  <c r="AA141" i="2"/>
  <c r="AA142" i="2"/>
  <c r="AA143" i="2"/>
  <c r="AA144" i="2"/>
  <c r="B144" i="2"/>
  <c r="AA145" i="2"/>
  <c r="B145" i="2" s="1"/>
  <c r="AA146" i="2"/>
  <c r="B146" i="2" s="1"/>
  <c r="AA147" i="2"/>
  <c r="AA148" i="2"/>
  <c r="AA149" i="2"/>
  <c r="AA150" i="2"/>
  <c r="AA151" i="2"/>
  <c r="B151" i="2" s="1"/>
  <c r="AA152" i="2"/>
  <c r="AA153" i="2"/>
  <c r="B153" i="2"/>
  <c r="AA154" i="2"/>
  <c r="AA155" i="2"/>
  <c r="AA156" i="2"/>
  <c r="AA157" i="2"/>
  <c r="AA158" i="2"/>
  <c r="AA159" i="2"/>
  <c r="B159" i="2" s="1"/>
  <c r="AA160" i="2"/>
  <c r="B160" i="2" s="1"/>
  <c r="AA161" i="2"/>
  <c r="B161" i="2" s="1"/>
  <c r="AA162" i="2"/>
  <c r="B162" i="2" s="1"/>
  <c r="AA163" i="2"/>
  <c r="B163" i="2" s="1"/>
  <c r="AA164" i="2"/>
  <c r="AA165" i="2"/>
  <c r="B165" i="2" s="1"/>
  <c r="AA166" i="2"/>
  <c r="AA167" i="2"/>
  <c r="AA168" i="2"/>
  <c r="AA169" i="2"/>
  <c r="AA170" i="2"/>
  <c r="B170" i="2" s="1"/>
  <c r="AA171" i="2"/>
  <c r="B171" i="2"/>
  <c r="AA172" i="2"/>
  <c r="AA173" i="2"/>
  <c r="AA174" i="2"/>
  <c r="AA175" i="2"/>
  <c r="AA176" i="2"/>
  <c r="B176" i="2" s="1"/>
  <c r="AA177" i="2"/>
  <c r="AA178" i="2"/>
  <c r="B178" i="2"/>
  <c r="AA179" i="2"/>
  <c r="B179" i="2"/>
  <c r="AA180" i="2"/>
  <c r="AA181" i="2"/>
  <c r="AA182" i="2"/>
  <c r="AA183" i="2"/>
  <c r="B183" i="2" s="1"/>
  <c r="AA184" i="2"/>
  <c r="AA185" i="2"/>
  <c r="AA186" i="2"/>
  <c r="AA187" i="2"/>
  <c r="AA188" i="2"/>
  <c r="B188" i="2" s="1"/>
  <c r="AA189" i="2"/>
  <c r="B189" i="2"/>
  <c r="AA190" i="2"/>
  <c r="B190" i="2" s="1"/>
  <c r="AA191" i="2"/>
  <c r="AA192" i="2"/>
  <c r="AA193" i="2"/>
  <c r="AA194" i="2"/>
  <c r="AA195" i="2"/>
  <c r="B195" i="2"/>
  <c r="AA196" i="2"/>
  <c r="B196" i="2" s="1"/>
  <c r="AA197" i="2"/>
  <c r="B197" i="2" s="1"/>
  <c r="AA198" i="2"/>
  <c r="AA199" i="2"/>
  <c r="AA200" i="2"/>
  <c r="AA201" i="2"/>
  <c r="AA202" i="2"/>
  <c r="B202" i="2" s="1"/>
  <c r="AA203" i="2"/>
  <c r="B203" i="2" s="1"/>
  <c r="AA204" i="2"/>
  <c r="B204" i="2" s="1"/>
  <c r="AA205" i="2"/>
  <c r="AA206" i="2"/>
  <c r="AB7" i="2"/>
  <c r="AB8" i="2"/>
  <c r="B8" i="2" s="1"/>
  <c r="AB9" i="2"/>
  <c r="AB10" i="2"/>
  <c r="AB11" i="2"/>
  <c r="AB12" i="2"/>
  <c r="AB13" i="2"/>
  <c r="AB14" i="2"/>
  <c r="AB15" i="2"/>
  <c r="AB16" i="2"/>
  <c r="AB17" i="2"/>
  <c r="AB18" i="2"/>
  <c r="AB19" i="2"/>
  <c r="AB20" i="2"/>
  <c r="AB21" i="2"/>
  <c r="B21" i="2" s="1"/>
  <c r="AB22" i="2"/>
  <c r="AB23" i="2"/>
  <c r="AB24" i="2"/>
  <c r="B24" i="2" s="1"/>
  <c r="AB25" i="2"/>
  <c r="B25" i="2" s="1"/>
  <c r="AB26" i="2"/>
  <c r="B26" i="2" s="1"/>
  <c r="AB27" i="2"/>
  <c r="AB28" i="2"/>
  <c r="AB29" i="2"/>
  <c r="AB30" i="2"/>
  <c r="AB31" i="2"/>
  <c r="AB32" i="2"/>
  <c r="B32" i="2" s="1"/>
  <c r="AB33" i="2"/>
  <c r="B33" i="2" s="1"/>
  <c r="AB34" i="2"/>
  <c r="AB35" i="2"/>
  <c r="AB36" i="2"/>
  <c r="AB37" i="2"/>
  <c r="AB38" i="2"/>
  <c r="B38" i="2" s="1"/>
  <c r="AB39" i="2"/>
  <c r="B39" i="2" s="1"/>
  <c r="AB40" i="2"/>
  <c r="AB41" i="2"/>
  <c r="B41" i="2" s="1"/>
  <c r="AB42" i="2"/>
  <c r="B42" i="2" s="1"/>
  <c r="AB43" i="2"/>
  <c r="AB44" i="2"/>
  <c r="AB45" i="2"/>
  <c r="AB46" i="2"/>
  <c r="B46" i="2" s="1"/>
  <c r="AB47" i="2"/>
  <c r="B47" i="2" s="1"/>
  <c r="AB48" i="2"/>
  <c r="AB49" i="2"/>
  <c r="AB50" i="2"/>
  <c r="B50" i="2" s="1"/>
  <c r="AB51" i="2"/>
  <c r="B51" i="2"/>
  <c r="AB52" i="2"/>
  <c r="AB53" i="2"/>
  <c r="B53" i="2" s="1"/>
  <c r="AB54" i="2"/>
  <c r="AB55" i="2"/>
  <c r="AB56" i="2"/>
  <c r="B56" i="2" s="1"/>
  <c r="AB57" i="2"/>
  <c r="AB58" i="2"/>
  <c r="AB59" i="2"/>
  <c r="AB60" i="2"/>
  <c r="AB61" i="2"/>
  <c r="AB62" i="2"/>
  <c r="AB63" i="2"/>
  <c r="B63" i="2" s="1"/>
  <c r="AB64" i="2"/>
  <c r="AB65" i="2"/>
  <c r="B65" i="2" s="1"/>
  <c r="AB66" i="2"/>
  <c r="AB67" i="2"/>
  <c r="AB68" i="2"/>
  <c r="AB69" i="2"/>
  <c r="B69" i="2" s="1"/>
  <c r="AB70" i="2"/>
  <c r="AB71" i="2"/>
  <c r="B71" i="2" s="1"/>
  <c r="AB72" i="2"/>
  <c r="B72" i="2" s="1"/>
  <c r="AB73" i="2"/>
  <c r="AB74" i="2"/>
  <c r="B74" i="2" s="1"/>
  <c r="AB75" i="2"/>
  <c r="AB76" i="2"/>
  <c r="B76" i="2" s="1"/>
  <c r="AB77" i="2"/>
  <c r="B77" i="2" s="1"/>
  <c r="AB78" i="2"/>
  <c r="AB79" i="2"/>
  <c r="AB80" i="2"/>
  <c r="AB81" i="2"/>
  <c r="AB82" i="2"/>
  <c r="B82" i="2" s="1"/>
  <c r="AB83" i="2"/>
  <c r="B83" i="2" s="1"/>
  <c r="AB84" i="2"/>
  <c r="B84" i="2" s="1"/>
  <c r="AB85" i="2"/>
  <c r="B85" i="2" s="1"/>
  <c r="AB86" i="2"/>
  <c r="AB87" i="2"/>
  <c r="AB88" i="2"/>
  <c r="AB89" i="2"/>
  <c r="AB90" i="2"/>
  <c r="B90" i="2" s="1"/>
  <c r="AB91" i="2"/>
  <c r="B91" i="2" s="1"/>
  <c r="AB92" i="2"/>
  <c r="B92" i="2" s="1"/>
  <c r="AB93" i="2"/>
  <c r="AB94" i="2"/>
  <c r="AB95" i="2"/>
  <c r="AB96" i="2"/>
  <c r="AB97" i="2"/>
  <c r="AB98" i="2"/>
  <c r="B98" i="2" s="1"/>
  <c r="AB99" i="2"/>
  <c r="AB100" i="2"/>
  <c r="AB101" i="2"/>
  <c r="AB102" i="2"/>
  <c r="AB103" i="2"/>
  <c r="B103" i="2" s="1"/>
  <c r="AB104" i="2"/>
  <c r="B104" i="2" s="1"/>
  <c r="AB105" i="2"/>
  <c r="AB106" i="2"/>
  <c r="B106" i="2" s="1"/>
  <c r="AB107" i="2"/>
  <c r="AB108" i="2"/>
  <c r="AB109" i="2"/>
  <c r="B109" i="2" s="1"/>
  <c r="AB110" i="2"/>
  <c r="B110" i="2" s="1"/>
  <c r="AB111" i="2"/>
  <c r="AB112" i="2"/>
  <c r="B112" i="2" s="1"/>
  <c r="AB113" i="2"/>
  <c r="AB114" i="2"/>
  <c r="B114" i="2" s="1"/>
  <c r="AB115" i="2"/>
  <c r="AB116" i="2"/>
  <c r="AB117" i="2"/>
  <c r="B117" i="2" s="1"/>
  <c r="AB118" i="2"/>
  <c r="AB119" i="2"/>
  <c r="AB120" i="2"/>
  <c r="B120" i="2"/>
  <c r="AB121" i="2"/>
  <c r="AB122" i="2"/>
  <c r="AB123" i="2"/>
  <c r="B123" i="2" s="1"/>
  <c r="AB124" i="2"/>
  <c r="B124" i="2" s="1"/>
  <c r="AB125" i="2"/>
  <c r="B125" i="2" s="1"/>
  <c r="AB126" i="2"/>
  <c r="B126" i="2"/>
  <c r="AB127" i="2"/>
  <c r="AB128" i="2"/>
  <c r="B128" i="2" s="1"/>
  <c r="AB129" i="2"/>
  <c r="AB130" i="2"/>
  <c r="AB131" i="2"/>
  <c r="AB132" i="2"/>
  <c r="B132" i="2" s="1"/>
  <c r="AB133" i="2"/>
  <c r="AB134" i="2"/>
  <c r="AB135" i="2"/>
  <c r="AB136" i="2"/>
  <c r="AB137" i="2"/>
  <c r="AB138" i="2"/>
  <c r="B138" i="2" s="1"/>
  <c r="AB139" i="2"/>
  <c r="B139" i="2" s="1"/>
  <c r="AB140" i="2"/>
  <c r="B140" i="2" s="1"/>
  <c r="AB141" i="2"/>
  <c r="AB142" i="2"/>
  <c r="AB143" i="2"/>
  <c r="B143" i="2" s="1"/>
  <c r="AB144" i="2"/>
  <c r="AB145" i="2"/>
  <c r="AB146" i="2"/>
  <c r="AB147" i="2"/>
  <c r="AB148" i="2"/>
  <c r="B148" i="2" s="1"/>
  <c r="AB149" i="2"/>
  <c r="B149" i="2" s="1"/>
  <c r="AB150" i="2"/>
  <c r="B150" i="2" s="1"/>
  <c r="AB151" i="2"/>
  <c r="AB152" i="2"/>
  <c r="B152" i="2" s="1"/>
  <c r="AB153" i="2"/>
  <c r="AB154" i="2"/>
  <c r="AB155" i="2"/>
  <c r="AB156" i="2"/>
  <c r="B156" i="2" s="1"/>
  <c r="AB157" i="2"/>
  <c r="B157" i="2" s="1"/>
  <c r="AB158" i="2"/>
  <c r="B158" i="2"/>
  <c r="AB159" i="2"/>
  <c r="AB160" i="2"/>
  <c r="AB161" i="2"/>
  <c r="AB162" i="2"/>
  <c r="AB163" i="2"/>
  <c r="AB164" i="2"/>
  <c r="B164" i="2" s="1"/>
  <c r="AB165" i="2"/>
  <c r="AB166" i="2"/>
  <c r="AB167" i="2"/>
  <c r="B167" i="2" s="1"/>
  <c r="AB168" i="2"/>
  <c r="AB169" i="2"/>
  <c r="B169" i="2" s="1"/>
  <c r="AB170" i="2"/>
  <c r="AB171" i="2"/>
  <c r="AB172" i="2"/>
  <c r="AB173" i="2"/>
  <c r="AB174" i="2"/>
  <c r="B174" i="2" s="1"/>
  <c r="AB175" i="2"/>
  <c r="B175" i="2" s="1"/>
  <c r="AB176" i="2"/>
  <c r="AB177" i="2"/>
  <c r="B177" i="2" s="1"/>
  <c r="AB178" i="2"/>
  <c r="AB179" i="2"/>
  <c r="AB180" i="2"/>
  <c r="AB181" i="2"/>
  <c r="B181" i="2" s="1"/>
  <c r="AB182" i="2"/>
  <c r="AB183" i="2"/>
  <c r="AB184" i="2"/>
  <c r="B184" i="2" s="1"/>
  <c r="AB185" i="2"/>
  <c r="B185" i="2" s="1"/>
  <c r="AB186" i="2"/>
  <c r="B186" i="2"/>
  <c r="AB187" i="2"/>
  <c r="AB188" i="2"/>
  <c r="AB189" i="2"/>
  <c r="AB190" i="2"/>
  <c r="AB191" i="2"/>
  <c r="B191" i="2" s="1"/>
  <c r="AB192" i="2"/>
  <c r="B192" i="2"/>
  <c r="AB193" i="2"/>
  <c r="AB194" i="2"/>
  <c r="B194" i="2" s="1"/>
  <c r="AB195" i="2"/>
  <c r="AB196" i="2"/>
  <c r="AB197" i="2"/>
  <c r="AB198" i="2"/>
  <c r="B198" i="2" s="1"/>
  <c r="AB199" i="2"/>
  <c r="AB200" i="2"/>
  <c r="B200" i="2" s="1"/>
  <c r="AB201" i="2"/>
  <c r="AB202" i="2"/>
  <c r="AB203" i="2"/>
  <c r="AB204" i="2"/>
  <c r="AB205" i="2"/>
  <c r="B205" i="2" s="1"/>
  <c r="AB206" i="2"/>
  <c r="B206" i="2" s="1"/>
  <c r="AC7" i="2"/>
  <c r="AC8" i="2"/>
  <c r="AC9" i="2"/>
  <c r="B9" i="2" s="1"/>
  <c r="AC10" i="2"/>
  <c r="AC11" i="2"/>
  <c r="AC12" i="2"/>
  <c r="AC13" i="2"/>
  <c r="AC14" i="2"/>
  <c r="AC15" i="2"/>
  <c r="AC16" i="2"/>
  <c r="AC17" i="2"/>
  <c r="B17" i="2" s="1"/>
  <c r="AC18" i="2"/>
  <c r="AC19" i="2"/>
  <c r="B19" i="2" s="1"/>
  <c r="AC20" i="2"/>
  <c r="AC21" i="2"/>
  <c r="AC22" i="2"/>
  <c r="AC23" i="2"/>
  <c r="B23" i="2" s="1"/>
  <c r="AC24" i="2"/>
  <c r="AC25" i="2"/>
  <c r="AC26" i="2"/>
  <c r="AC27" i="2"/>
  <c r="AC28" i="2"/>
  <c r="AC29" i="2"/>
  <c r="AC30" i="2"/>
  <c r="AC31" i="2"/>
  <c r="AC32" i="2"/>
  <c r="AC33" i="2"/>
  <c r="AC34" i="2"/>
  <c r="AC35" i="2"/>
  <c r="B35" i="2" s="1"/>
  <c r="AC36" i="2"/>
  <c r="AC37" i="2"/>
  <c r="AC38" i="2"/>
  <c r="AC39" i="2"/>
  <c r="AC40" i="2"/>
  <c r="AC41" i="2"/>
  <c r="AC42" i="2"/>
  <c r="AC43" i="2"/>
  <c r="B43" i="2" s="1"/>
  <c r="AC44" i="2"/>
  <c r="AC45" i="2"/>
  <c r="AC46" i="2"/>
  <c r="AC47" i="2"/>
  <c r="AC48" i="2"/>
  <c r="AC49" i="2"/>
  <c r="AC50" i="2"/>
  <c r="AC51" i="2"/>
  <c r="AC52" i="2"/>
  <c r="B52" i="2"/>
  <c r="AC53" i="2"/>
  <c r="AC54" i="2"/>
  <c r="B54" i="2" s="1"/>
  <c r="AC55" i="2"/>
  <c r="B55" i="2" s="1"/>
  <c r="AC56" i="2"/>
  <c r="AC57" i="2"/>
  <c r="AC58" i="2"/>
  <c r="AC59" i="2"/>
  <c r="B59" i="2"/>
  <c r="AC60" i="2"/>
  <c r="AC61" i="2"/>
  <c r="AC62" i="2"/>
  <c r="AC63" i="2"/>
  <c r="AC64" i="2"/>
  <c r="AC65" i="2"/>
  <c r="AC66" i="2"/>
  <c r="B66" i="2"/>
  <c r="AC67" i="2"/>
  <c r="B67" i="2" s="1"/>
  <c r="AC68" i="2"/>
  <c r="B68" i="2" s="1"/>
  <c r="AC69" i="2"/>
  <c r="AC70" i="2"/>
  <c r="AC71" i="2"/>
  <c r="AC72" i="2"/>
  <c r="AC73" i="2"/>
  <c r="AC74" i="2"/>
  <c r="AC75" i="2"/>
  <c r="AC76" i="2"/>
  <c r="AC77" i="2"/>
  <c r="AC78" i="2"/>
  <c r="AC79" i="2"/>
  <c r="AC80" i="2"/>
  <c r="AC81" i="2"/>
  <c r="AC82" i="2"/>
  <c r="AC83" i="2"/>
  <c r="AC84" i="2"/>
  <c r="AC85" i="2"/>
  <c r="AC86" i="2"/>
  <c r="B86" i="2" s="1"/>
  <c r="AC87" i="2"/>
  <c r="AC88" i="2"/>
  <c r="AC89" i="2"/>
  <c r="B89" i="2" s="1"/>
  <c r="AC90" i="2"/>
  <c r="AC91" i="2"/>
  <c r="AC92" i="2"/>
  <c r="AC93" i="2"/>
  <c r="AC94" i="2"/>
  <c r="B94" i="2" s="1"/>
  <c r="AC95" i="2"/>
  <c r="AC96" i="2"/>
  <c r="AC97" i="2"/>
  <c r="B97" i="2"/>
  <c r="AC98" i="2"/>
  <c r="AC99" i="2"/>
  <c r="AC100" i="2"/>
  <c r="AC101" i="2"/>
  <c r="AC102" i="2"/>
  <c r="AC103" i="2"/>
  <c r="AC104" i="2"/>
  <c r="AC105" i="2"/>
  <c r="AC106" i="2"/>
  <c r="AC107" i="2"/>
  <c r="AC108" i="2"/>
  <c r="B108" i="2" s="1"/>
  <c r="AC109" i="2"/>
  <c r="AC110" i="2"/>
  <c r="AC111" i="2"/>
  <c r="AC112" i="2"/>
  <c r="AC113" i="2"/>
  <c r="B113" i="2" s="1"/>
  <c r="AC114" i="2"/>
  <c r="AC115" i="2"/>
  <c r="AC116" i="2"/>
  <c r="B116" i="2"/>
  <c r="AC117" i="2"/>
  <c r="AC118" i="2"/>
  <c r="AC119" i="2"/>
  <c r="AC120" i="2"/>
  <c r="AC121" i="2"/>
  <c r="AC122" i="2"/>
  <c r="B122" i="2" s="1"/>
  <c r="AC123" i="2"/>
  <c r="AC124" i="2"/>
  <c r="AC125" i="2"/>
  <c r="AC126" i="2"/>
  <c r="AC127" i="2"/>
  <c r="AC128" i="2"/>
  <c r="AC129" i="2"/>
  <c r="AC130" i="2"/>
  <c r="AC131" i="2"/>
  <c r="AC132" i="2"/>
  <c r="AC133" i="2"/>
  <c r="B133" i="2" s="1"/>
  <c r="AC134" i="2"/>
  <c r="B134" i="2"/>
  <c r="AC135" i="2"/>
  <c r="B135" i="2" s="1"/>
  <c r="AC136" i="2"/>
  <c r="AC137" i="2"/>
  <c r="AC138" i="2"/>
  <c r="AC139" i="2"/>
  <c r="AC140" i="2"/>
  <c r="AC141" i="2"/>
  <c r="AC142" i="2"/>
  <c r="B142" i="2" s="1"/>
  <c r="AC143" i="2"/>
  <c r="AC144" i="2"/>
  <c r="AC145" i="2"/>
  <c r="AC146" i="2"/>
  <c r="AC147" i="2"/>
  <c r="AC148" i="2"/>
  <c r="AC149" i="2"/>
  <c r="AC150" i="2"/>
  <c r="AC151" i="2"/>
  <c r="AC152" i="2"/>
  <c r="AC153" i="2"/>
  <c r="AC154" i="2"/>
  <c r="B154" i="2" s="1"/>
  <c r="AC155" i="2"/>
  <c r="B155" i="2"/>
  <c r="AC156" i="2"/>
  <c r="AC157" i="2"/>
  <c r="AC158" i="2"/>
  <c r="AC159" i="2"/>
  <c r="AC160" i="2"/>
  <c r="AC161" i="2"/>
  <c r="AC162" i="2"/>
  <c r="AC163" i="2"/>
  <c r="AC164" i="2"/>
  <c r="AC165" i="2"/>
  <c r="AC166" i="2"/>
  <c r="B166" i="2" s="1"/>
  <c r="AC167" i="2"/>
  <c r="AC168" i="2"/>
  <c r="AC169" i="2"/>
  <c r="AC170" i="2"/>
  <c r="AC171" i="2"/>
  <c r="AC172" i="2"/>
  <c r="B172" i="2" s="1"/>
  <c r="AC173" i="2"/>
  <c r="B173" i="2"/>
  <c r="AC174" i="2"/>
  <c r="AC175" i="2"/>
  <c r="AC176" i="2"/>
  <c r="AC177" i="2"/>
  <c r="AC178" i="2"/>
  <c r="AC179" i="2"/>
  <c r="AC180" i="2"/>
  <c r="B180" i="2" s="1"/>
  <c r="AC181" i="2"/>
  <c r="AC182" i="2"/>
  <c r="B182" i="2" s="1"/>
  <c r="AC183" i="2"/>
  <c r="AC184" i="2"/>
  <c r="AC185" i="2"/>
  <c r="AC186" i="2"/>
  <c r="AC187" i="2"/>
  <c r="B187" i="2" s="1"/>
  <c r="AC188" i="2"/>
  <c r="AC189" i="2"/>
  <c r="AC190" i="2"/>
  <c r="AC191" i="2"/>
  <c r="AC192" i="2"/>
  <c r="AC193" i="2"/>
  <c r="B193" i="2" s="1"/>
  <c r="AC194" i="2"/>
  <c r="AC195" i="2"/>
  <c r="AC196" i="2"/>
  <c r="AC197" i="2"/>
  <c r="AC198" i="2"/>
  <c r="AC199" i="2"/>
  <c r="B199" i="2" s="1"/>
  <c r="AC200" i="2"/>
  <c r="AC201" i="2"/>
  <c r="B201" i="2"/>
  <c r="AC202" i="2"/>
  <c r="AC203" i="2"/>
  <c r="AC204" i="2"/>
  <c r="AC205" i="2"/>
  <c r="AC206" i="2"/>
  <c r="B127" i="2"/>
  <c r="AY4" i="4"/>
  <c r="AY5" i="4"/>
  <c r="AY6" i="4" s="1"/>
  <c r="AY7" i="4" s="1"/>
  <c r="AY8" i="4" s="1"/>
  <c r="AY9" i="4" s="1"/>
  <c r="AY10" i="4" s="1"/>
  <c r="AY11" i="4" s="1"/>
  <c r="AY12" i="4" s="1"/>
  <c r="AY13" i="4" s="1"/>
  <c r="AY14" i="4" s="1"/>
  <c r="AY15" i="4" s="1"/>
  <c r="AY16" i="4" s="1"/>
  <c r="AY17" i="4" s="1"/>
  <c r="AY18" i="4" s="1"/>
  <c r="AY19" i="4" s="1"/>
  <c r="AY20" i="4" s="1"/>
  <c r="AY21" i="4" s="1"/>
  <c r="AY22" i="4" s="1"/>
  <c r="AY23" i="4" s="1"/>
  <c r="AY24" i="4" s="1"/>
  <c r="AY25" i="4" s="1"/>
  <c r="AY26" i="4" s="1"/>
  <c r="AY27" i="4" s="1"/>
  <c r="AY28" i="4" s="1"/>
  <c r="AY29" i="4" s="1"/>
  <c r="AY30" i="4" s="1"/>
  <c r="AY31" i="4" s="1"/>
  <c r="AY32" i="4" s="1"/>
  <c r="AY33" i="4" s="1"/>
  <c r="AY34" i="4" s="1"/>
  <c r="AY35" i="4" s="1"/>
  <c r="AY36" i="4" s="1"/>
  <c r="AY37" i="4" s="1"/>
  <c r="AY38" i="4" s="1"/>
  <c r="AY39" i="4" s="1"/>
  <c r="AY40" i="4" s="1"/>
  <c r="AY41" i="4" s="1"/>
  <c r="AY42" i="4" s="1"/>
  <c r="AY43" i="4" s="1"/>
  <c r="AY44" i="4" s="1"/>
  <c r="AY45" i="4" s="1"/>
  <c r="AY46" i="4" s="1"/>
  <c r="AY47" i="4" s="1"/>
  <c r="AY48" i="4" s="1"/>
  <c r="AY49" i="4" s="1"/>
  <c r="AY50" i="4" s="1"/>
  <c r="AY51" i="4" s="1"/>
  <c r="AY52" i="4" s="1"/>
  <c r="AY53" i="4" s="1"/>
  <c r="AY54" i="4" s="1"/>
  <c r="AY55" i="4" s="1"/>
  <c r="AY56" i="4" s="1"/>
  <c r="AY57" i="4" s="1"/>
  <c r="AY58" i="4" s="1"/>
  <c r="AY59" i="4" s="1"/>
  <c r="AY60" i="4" s="1"/>
  <c r="AY61" i="4" s="1"/>
  <c r="AY62" i="4" s="1"/>
  <c r="AY63" i="4" s="1"/>
  <c r="AY64" i="4" s="1"/>
  <c r="AY65" i="4" s="1"/>
  <c r="AY66" i="4" s="1"/>
  <c r="AY67" i="4" s="1"/>
  <c r="AY68" i="4" s="1"/>
  <c r="AY69" i="4" s="1"/>
  <c r="AY70" i="4" s="1"/>
  <c r="AY71" i="4" s="1"/>
  <c r="AY72" i="4" s="1"/>
  <c r="AY73" i="4" s="1"/>
  <c r="AY74" i="4" s="1"/>
  <c r="AY75" i="4" s="1"/>
  <c r="AY76" i="4" s="1"/>
  <c r="AY77" i="4" s="1"/>
  <c r="AY78" i="4" s="1"/>
  <c r="AY79" i="4" s="1"/>
  <c r="AY80" i="4" s="1"/>
  <c r="AY81" i="4" s="1"/>
  <c r="AY82" i="4" s="1"/>
  <c r="AY83" i="4" s="1"/>
  <c r="AY84" i="4" s="1"/>
  <c r="AY85" i="4" s="1"/>
  <c r="AY86" i="4" s="1"/>
  <c r="AY87" i="4" s="1"/>
  <c r="AY88" i="4" s="1"/>
  <c r="AY89" i="4" s="1"/>
  <c r="AY90" i="4" s="1"/>
  <c r="AY91" i="4" s="1"/>
  <c r="AY92" i="4" s="1"/>
  <c r="AY93" i="4" s="1"/>
  <c r="AY94" i="4" s="1"/>
  <c r="AY95" i="4" s="1"/>
  <c r="AY96" i="4" s="1"/>
  <c r="AY97" i="4" s="1"/>
  <c r="AY98" i="4" s="1"/>
  <c r="AY99" i="4" s="1"/>
  <c r="AY100" i="4" s="1"/>
  <c r="AY101" i="4" s="1"/>
  <c r="AY102" i="4" s="1"/>
  <c r="AY103" i="4" s="1"/>
  <c r="AY104" i="4" s="1"/>
  <c r="AY105" i="4" s="1"/>
  <c r="AY106" i="4" s="1"/>
  <c r="AY107" i="4" s="1"/>
  <c r="AY108" i="4" s="1"/>
  <c r="AY109" i="4" s="1"/>
  <c r="AY110" i="4" s="1"/>
  <c r="AY111" i="4" s="1"/>
  <c r="AY112" i="4" s="1"/>
  <c r="AY113" i="4" s="1"/>
  <c r="AY114" i="4" s="1"/>
  <c r="AY115" i="4" s="1"/>
  <c r="AY116" i="4" s="1"/>
  <c r="AY117" i="4" s="1"/>
  <c r="AY118" i="4" s="1"/>
  <c r="AY119" i="4" s="1"/>
  <c r="AY120" i="4" s="1"/>
  <c r="AY121" i="4" s="1"/>
  <c r="AY122" i="4" s="1"/>
  <c r="AY123" i="4" s="1"/>
  <c r="AY124" i="4" s="1"/>
  <c r="AY125" i="4" s="1"/>
  <c r="AY126" i="4" s="1"/>
  <c r="AY127" i="4" s="1"/>
  <c r="AY128" i="4" s="1"/>
  <c r="AY129" i="4" s="1"/>
  <c r="AY130" i="4" s="1"/>
  <c r="AY131" i="4" s="1"/>
  <c r="AY132" i="4" s="1"/>
  <c r="AY133" i="4" s="1"/>
  <c r="AY134" i="4" s="1"/>
  <c r="AY135" i="4" s="1"/>
  <c r="AY136" i="4" s="1"/>
  <c r="AY137" i="4" s="1"/>
  <c r="AY138" i="4" s="1"/>
  <c r="AY139" i="4" s="1"/>
  <c r="AY140" i="4" s="1"/>
  <c r="AY141" i="4" s="1"/>
  <c r="AY142" i="4" s="1"/>
  <c r="AY143" i="4" s="1"/>
  <c r="AY144" i="4" s="1"/>
  <c r="AY145" i="4" s="1"/>
  <c r="AY146" i="4" s="1"/>
  <c r="AY147" i="4" s="1"/>
  <c r="AY148" i="4" s="1"/>
  <c r="AY149" i="4" s="1"/>
  <c r="AY150" i="4" s="1"/>
  <c r="AY151" i="4" s="1"/>
  <c r="AY152" i="4" s="1"/>
  <c r="AY153" i="4" s="1"/>
  <c r="AY154" i="4" s="1"/>
  <c r="AY155" i="4" s="1"/>
  <c r="AY156" i="4" s="1"/>
  <c r="AY157" i="4" s="1"/>
  <c r="AY158" i="4" s="1"/>
  <c r="AY159" i="4" s="1"/>
  <c r="AY160" i="4" s="1"/>
  <c r="AY161" i="4" s="1"/>
  <c r="AY162" i="4" s="1"/>
  <c r="AY163" i="4" s="1"/>
  <c r="AY164" i="4" s="1"/>
  <c r="AY165" i="4" s="1"/>
  <c r="AY166" i="4" s="1"/>
  <c r="AY167" i="4" s="1"/>
  <c r="AY168" i="4" s="1"/>
  <c r="AY169" i="4" s="1"/>
  <c r="AY170" i="4" s="1"/>
  <c r="AY171" i="4" s="1"/>
  <c r="AY172" i="4" s="1"/>
  <c r="AY173" i="4" s="1"/>
  <c r="AY174" i="4" s="1"/>
  <c r="AY175" i="4" s="1"/>
  <c r="AY176" i="4" s="1"/>
  <c r="AY177" i="4" s="1"/>
  <c r="AY178" i="4" s="1"/>
  <c r="AY179" i="4" s="1"/>
  <c r="AY180" i="4" s="1"/>
  <c r="AY181" i="4" s="1"/>
  <c r="AY182" i="4" s="1"/>
  <c r="AY183" i="4" s="1"/>
  <c r="AY184" i="4" s="1"/>
  <c r="AY185" i="4" s="1"/>
  <c r="AY186" i="4" s="1"/>
  <c r="AY187" i="4" s="1"/>
  <c r="AY188" i="4" s="1"/>
  <c r="AY189" i="4" s="1"/>
  <c r="AY190" i="4" s="1"/>
  <c r="AY191" i="4" s="1"/>
  <c r="AY192" i="4" s="1"/>
  <c r="AY193" i="4" s="1"/>
  <c r="AY194" i="4" s="1"/>
  <c r="AY195" i="4" s="1"/>
  <c r="AY196" i="4" s="1"/>
  <c r="AY197" i="4" s="1"/>
  <c r="AY198" i="4" s="1"/>
  <c r="AY199" i="4" s="1"/>
  <c r="AY200" i="4" s="1"/>
  <c r="AY201" i="4" s="1"/>
  <c r="AY202" i="4" s="1"/>
  <c r="AY203" i="4" s="1"/>
  <c r="AY204" i="4" s="1"/>
  <c r="AY205" i="4" s="1"/>
  <c r="AY206" i="4" s="1"/>
  <c r="AY207" i="4" s="1"/>
  <c r="AY208" i="4" s="1"/>
  <c r="AY209" i="4" s="1"/>
  <c r="AY210" i="4" s="1"/>
  <c r="AY211" i="4" s="1"/>
  <c r="AY212" i="4" s="1"/>
  <c r="AY213" i="4" s="1"/>
  <c r="AY214" i="4" s="1"/>
  <c r="AY215" i="4" s="1"/>
  <c r="AY216" i="4" s="1"/>
  <c r="AY217" i="4" s="1"/>
  <c r="AY218" i="4" s="1"/>
  <c r="AY219" i="4" s="1"/>
  <c r="AY220" i="4" s="1"/>
  <c r="AY221" i="4" s="1"/>
  <c r="AY222" i="4" s="1"/>
  <c r="AY223" i="4" s="1"/>
  <c r="AY224" i="4" s="1"/>
  <c r="AY225" i="4" s="1"/>
  <c r="AY226" i="4" s="1"/>
  <c r="AY227" i="4" s="1"/>
  <c r="AY228" i="4" s="1"/>
  <c r="AY229" i="4" s="1"/>
  <c r="AY230" i="4" s="1"/>
  <c r="AY231" i="4" s="1"/>
  <c r="AY232" i="4" s="1"/>
  <c r="AY233" i="4" s="1"/>
  <c r="AY234" i="4" s="1"/>
  <c r="AY235" i="4" s="1"/>
  <c r="AY236" i="4" s="1"/>
  <c r="AY237" i="4" s="1"/>
  <c r="AY238" i="4" s="1"/>
  <c r="AY239" i="4" s="1"/>
  <c r="AY240" i="4" s="1"/>
  <c r="AY241" i="4" s="1"/>
  <c r="AY242" i="4" s="1"/>
  <c r="AY243" i="4" s="1"/>
  <c r="AY244" i="4" s="1"/>
  <c r="AY245" i="4" s="1"/>
  <c r="AY246" i="4" s="1"/>
  <c r="AY247" i="4" s="1"/>
  <c r="AY248" i="4" s="1"/>
  <c r="AY249" i="4" s="1"/>
  <c r="AY250" i="4" s="1"/>
  <c r="AY251" i="4" s="1"/>
  <c r="AY252" i="4" s="1"/>
  <c r="AY253" i="4" s="1"/>
  <c r="AY254" i="4" s="1"/>
  <c r="AY255" i="4" s="1"/>
  <c r="AY256" i="4" s="1"/>
  <c r="AY257" i="4" s="1"/>
  <c r="AY258" i="4" s="1"/>
  <c r="AY259" i="4" s="1"/>
  <c r="AY260" i="4" s="1"/>
  <c r="AY261" i="4" s="1"/>
  <c r="AY262" i="4" s="1"/>
  <c r="AY263" i="4" s="1"/>
  <c r="AY264" i="4" s="1"/>
  <c r="AY265" i="4" s="1"/>
  <c r="AY266" i="4" s="1"/>
  <c r="AY267" i="4" s="1"/>
  <c r="AY268" i="4" s="1"/>
  <c r="AY269" i="4" s="1"/>
  <c r="AY270" i="4" s="1"/>
  <c r="AY271" i="4" s="1"/>
  <c r="AY272" i="4" s="1"/>
  <c r="AY273" i="4" s="1"/>
  <c r="AY274" i="4" s="1"/>
  <c r="AY275" i="4" s="1"/>
  <c r="AY276" i="4" s="1"/>
  <c r="AY277" i="4" s="1"/>
  <c r="AI18" i="4"/>
  <c r="AH18" i="4"/>
  <c r="AG18" i="4"/>
  <c r="AF18" i="4"/>
  <c r="AE18" i="4"/>
  <c r="AD18" i="4"/>
  <c r="J18" i="4" s="1"/>
  <c r="AI17" i="4"/>
  <c r="AH17" i="4"/>
  <c r="AG17" i="4"/>
  <c r="AF17" i="4"/>
  <c r="AE17" i="4"/>
  <c r="AD17" i="4"/>
  <c r="AI16" i="4"/>
  <c r="AH16" i="4"/>
  <c r="AG16" i="4"/>
  <c r="AF16" i="4"/>
  <c r="AE16" i="4"/>
  <c r="AD16" i="4"/>
  <c r="AI15" i="4"/>
  <c r="AH15" i="4"/>
  <c r="AG15" i="4"/>
  <c r="AF15" i="4"/>
  <c r="AE15" i="4"/>
  <c r="AD15" i="4"/>
  <c r="AI14" i="4"/>
  <c r="AH14" i="4"/>
  <c r="AG14" i="4"/>
  <c r="AF14" i="4"/>
  <c r="AE14" i="4"/>
  <c r="AD14" i="4"/>
  <c r="J14" i="4" s="1"/>
  <c r="AI13" i="4"/>
  <c r="AH13" i="4"/>
  <c r="AG13" i="4"/>
  <c r="AF13" i="4"/>
  <c r="AE13" i="4"/>
  <c r="AD13" i="4"/>
  <c r="J13" i="4" s="1"/>
  <c r="AI12" i="4"/>
  <c r="AH12" i="4"/>
  <c r="AG12" i="4"/>
  <c r="AF12" i="4"/>
  <c r="AE12" i="4"/>
  <c r="AD12" i="4"/>
  <c r="J12" i="4" s="1"/>
  <c r="AI11" i="4"/>
  <c r="AH11" i="4"/>
  <c r="AG11" i="4"/>
  <c r="AF11" i="4"/>
  <c r="AE11" i="4"/>
  <c r="AD11" i="4"/>
  <c r="AI10" i="4"/>
  <c r="AH10" i="4"/>
  <c r="AG10" i="4"/>
  <c r="AF10" i="4"/>
  <c r="AE10" i="4"/>
  <c r="AD10" i="4"/>
  <c r="J10" i="4" s="1"/>
  <c r="AI9" i="4"/>
  <c r="AH9" i="4"/>
  <c r="AG9" i="4"/>
  <c r="AF9" i="4"/>
  <c r="AE9" i="4"/>
  <c r="AD9" i="4"/>
  <c r="AI8" i="4"/>
  <c r="AH8" i="4"/>
  <c r="J8" i="4"/>
  <c r="AG8" i="4"/>
  <c r="AF8" i="4"/>
  <c r="AE8" i="4"/>
  <c r="AD8" i="4"/>
  <c r="AI7" i="4"/>
  <c r="AH7" i="4"/>
  <c r="AG7" i="4"/>
  <c r="AF7" i="4"/>
  <c r="AE7" i="4"/>
  <c r="AD7" i="4"/>
  <c r="AI6" i="4"/>
  <c r="AH6" i="4"/>
  <c r="AG6" i="4"/>
  <c r="AF6" i="4"/>
  <c r="J6" i="4" s="1"/>
  <c r="AE6" i="4"/>
  <c r="AD6" i="4"/>
  <c r="AI5" i="4"/>
  <c r="AH5" i="4"/>
  <c r="AG5" i="4"/>
  <c r="AF5" i="4"/>
  <c r="AE5" i="4"/>
  <c r="AD5" i="4"/>
  <c r="AI4" i="4"/>
  <c r="AH4" i="4"/>
  <c r="AG4" i="4"/>
  <c r="AF4" i="4"/>
  <c r="AE4" i="4"/>
  <c r="J4" i="4" s="1"/>
  <c r="AD4" i="4"/>
  <c r="AA48" i="4"/>
  <c r="Z48" i="4"/>
  <c r="Y48" i="4"/>
  <c r="X48" i="4"/>
  <c r="W48" i="4"/>
  <c r="AA18" i="4" s="1"/>
  <c r="V48" i="4"/>
  <c r="AA47" i="4"/>
  <c r="Z47" i="4"/>
  <c r="Y47" i="4"/>
  <c r="X47" i="4"/>
  <c r="W47" i="4"/>
  <c r="V47" i="4"/>
  <c r="AA46" i="4"/>
  <c r="Z46" i="4"/>
  <c r="Y46" i="4"/>
  <c r="X46" i="4"/>
  <c r="W46" i="4"/>
  <c r="V46" i="4"/>
  <c r="AA45" i="4"/>
  <c r="Z45" i="4"/>
  <c r="Y45" i="4"/>
  <c r="X45" i="4"/>
  <c r="W45" i="4"/>
  <c r="V45" i="4"/>
  <c r="AA44" i="4"/>
  <c r="Z44" i="4"/>
  <c r="Y44" i="4"/>
  <c r="X44" i="4"/>
  <c r="W44" i="4"/>
  <c r="V44" i="4"/>
  <c r="AA43" i="4"/>
  <c r="Z43" i="4"/>
  <c r="Y43" i="4"/>
  <c r="X43" i="4"/>
  <c r="W43" i="4"/>
  <c r="V43" i="4"/>
  <c r="AA42" i="4"/>
  <c r="Z42" i="4"/>
  <c r="Y42" i="4"/>
  <c r="X42" i="4"/>
  <c r="W42" i="4"/>
  <c r="V42" i="4"/>
  <c r="AA41" i="4"/>
  <c r="Z41" i="4"/>
  <c r="Y41" i="4"/>
  <c r="X41" i="4"/>
  <c r="W41" i="4"/>
  <c r="V41" i="4"/>
  <c r="AA40" i="4"/>
  <c r="Z40" i="4"/>
  <c r="Y40" i="4"/>
  <c r="X40" i="4"/>
  <c r="W40" i="4"/>
  <c r="V40" i="4"/>
  <c r="AA39" i="4"/>
  <c r="Z39" i="4"/>
  <c r="Y39" i="4"/>
  <c r="X39" i="4"/>
  <c r="W39" i="4"/>
  <c r="V39" i="4"/>
  <c r="AA38" i="4"/>
  <c r="Z38" i="4"/>
  <c r="Y38" i="4"/>
  <c r="X38" i="4"/>
  <c r="W38" i="4"/>
  <c r="V38" i="4"/>
  <c r="AA37" i="4"/>
  <c r="Z37" i="4"/>
  <c r="Y37" i="4"/>
  <c r="X37" i="4"/>
  <c r="W37" i="4"/>
  <c r="V37" i="4"/>
  <c r="AA36" i="4"/>
  <c r="Z36" i="4"/>
  <c r="Y36" i="4"/>
  <c r="X36" i="4"/>
  <c r="W36" i="4"/>
  <c r="V36" i="4"/>
  <c r="AA35" i="4"/>
  <c r="Z35" i="4"/>
  <c r="Y35" i="4"/>
  <c r="X35" i="4"/>
  <c r="W35" i="4"/>
  <c r="V35" i="4"/>
  <c r="AA34" i="4"/>
  <c r="Z34" i="4"/>
  <c r="Y34" i="4"/>
  <c r="X34" i="4"/>
  <c r="W34" i="4"/>
  <c r="V34" i="4"/>
  <c r="AQ33" i="4"/>
  <c r="AQ34" i="4" s="1"/>
  <c r="AQ35" i="4" s="1"/>
  <c r="AQ36" i="4" s="1"/>
  <c r="AQ37" i="4" s="1"/>
  <c r="AQ38" i="4" s="1"/>
  <c r="AQ39" i="4" s="1"/>
  <c r="AQ40" i="4" s="1"/>
  <c r="AQ41" i="4" s="1"/>
  <c r="AQ42" i="4" s="1"/>
  <c r="AQ43" i="4" s="1"/>
  <c r="AQ44" i="4" s="1"/>
  <c r="AQ45" i="4" s="1"/>
  <c r="AQ46" i="4" s="1"/>
  <c r="AQ47" i="4" s="1"/>
  <c r="AQ48" i="4" s="1"/>
  <c r="AQ49" i="4" s="1"/>
  <c r="AQ50" i="4" s="1"/>
  <c r="AQ51" i="4" s="1"/>
  <c r="AQ52" i="4" s="1"/>
  <c r="AQ53" i="4" s="1"/>
  <c r="AQ54" i="4" s="1"/>
  <c r="AQ55" i="4" s="1"/>
  <c r="AQ56" i="4" s="1"/>
  <c r="AQ57" i="4" s="1"/>
  <c r="AQ58" i="4" s="1"/>
  <c r="AQ59" i="4" s="1"/>
  <c r="AQ60" i="4" s="1"/>
  <c r="AQ61" i="4" s="1"/>
  <c r="AQ62" i="4" s="1"/>
  <c r="AQ63" i="4" s="1"/>
  <c r="AQ64" i="4" s="1"/>
  <c r="AQ65" i="4" s="1"/>
  <c r="AQ66" i="4" s="1"/>
  <c r="AQ67" i="4" s="1"/>
  <c r="AQ68" i="4" s="1"/>
  <c r="AQ69" i="4" s="1"/>
  <c r="AQ70" i="4" s="1"/>
  <c r="AQ71" i="4" s="1"/>
  <c r="AQ72" i="4" s="1"/>
  <c r="AQ73" i="4" s="1"/>
  <c r="AQ74" i="4" s="1"/>
  <c r="AQ75" i="4" s="1"/>
  <c r="AQ76" i="4" s="1"/>
  <c r="AQ77" i="4" s="1"/>
  <c r="AQ78" i="4" s="1"/>
  <c r="AQ79" i="4" s="1"/>
  <c r="AQ80" i="4" s="1"/>
  <c r="AQ81" i="4" s="1"/>
  <c r="AQ82" i="4" s="1"/>
  <c r="AQ83" i="4" s="1"/>
  <c r="AQ84" i="4" s="1"/>
  <c r="AQ85" i="4" s="1"/>
  <c r="AQ86" i="4" s="1"/>
  <c r="AQ87" i="4" s="1"/>
  <c r="W21" i="4"/>
  <c r="X21" i="4"/>
  <c r="Z21" i="4"/>
  <c r="AA21" i="4"/>
  <c r="AA22" i="4"/>
  <c r="AA23" i="4"/>
  <c r="AS24" i="4"/>
  <c r="B105" i="2"/>
  <c r="B93" i="2"/>
  <c r="B57" i="2"/>
  <c r="B27" i="2"/>
  <c r="V33" i="4"/>
  <c r="B73" i="2"/>
  <c r="B64" i="2"/>
  <c r="B168" i="2"/>
  <c r="B147" i="2"/>
  <c r="B141" i="2"/>
  <c r="AV18" i="4"/>
  <c r="D3" i="4"/>
  <c r="AT3" i="4" s="1"/>
  <c r="D5" i="4"/>
  <c r="AU5" i="4" s="1"/>
  <c r="D15" i="4"/>
  <c r="D16" i="4"/>
  <c r="I16" i="4" s="1"/>
  <c r="D14" i="4"/>
  <c r="AS14" i="4" s="1"/>
  <c r="D6" i="4"/>
  <c r="Z6" i="4" s="1"/>
  <c r="K6" i="4" s="1"/>
  <c r="D4" i="4"/>
  <c r="AS4" i="4" s="1"/>
  <c r="D12" i="4"/>
  <c r="AT12" i="4" s="1"/>
  <c r="D13" i="4"/>
  <c r="AW13" i="4" s="1"/>
  <c r="D10" i="4"/>
  <c r="D17" i="4"/>
  <c r="AT17" i="4" s="1"/>
  <c r="D7" i="4"/>
  <c r="D9" i="4"/>
  <c r="Z9" i="4" s="1"/>
  <c r="K9" i="4" s="1"/>
  <c r="D11" i="4"/>
  <c r="D8" i="4"/>
  <c r="AV8" i="4" s="1"/>
  <c r="AA15" i="4"/>
  <c r="AS17" i="4"/>
  <c r="Z17" i="4"/>
  <c r="K17" i="4" s="1"/>
  <c r="G17" i="4"/>
  <c r="F17" i="4"/>
  <c r="F16" i="4"/>
  <c r="AU18" i="4"/>
  <c r="BW12" i="4"/>
  <c r="J5" i="4"/>
  <c r="J7" i="4"/>
  <c r="J9" i="4"/>
  <c r="J17" i="4"/>
  <c r="H17" i="4"/>
  <c r="AW17" i="4"/>
  <c r="AS18" i="4"/>
  <c r="BW8" i="4"/>
  <c r="J15" i="4"/>
  <c r="AA17" i="4"/>
  <c r="AV17" i="4"/>
  <c r="AS16" i="4"/>
  <c r="Z18" i="4"/>
  <c r="K18" i="4" s="1"/>
  <c r="AT18" i="4"/>
  <c r="E17" i="4"/>
  <c r="I17" i="4"/>
  <c r="AU17" i="4"/>
  <c r="BW18" i="4"/>
  <c r="BV18" i="4"/>
  <c r="BU18" i="4" s="1"/>
  <c r="H16" i="4"/>
  <c r="BW5" i="4"/>
  <c r="J16" i="4"/>
  <c r="BW19" i="4"/>
  <c r="BY19" i="4" s="1"/>
  <c r="BW3" i="4"/>
  <c r="BV3" i="4" s="1"/>
  <c r="BW9" i="4"/>
  <c r="BV9" i="4" s="1"/>
  <c r="BY9" i="4" s="1"/>
  <c r="BW20" i="4"/>
  <c r="BY20" i="4" s="1"/>
  <c r="BW15" i="4"/>
  <c r="BW16" i="4"/>
  <c r="BW7" i="4"/>
  <c r="BW21" i="4"/>
  <c r="BY21" i="4" s="1"/>
  <c r="BW4" i="4"/>
  <c r="BV4" i="4" s="1"/>
  <c r="AA24" i="4"/>
  <c r="AT16" i="4"/>
  <c r="AW6" i="4"/>
  <c r="N24" i="4"/>
  <c r="BW17" i="4"/>
  <c r="X24" i="4"/>
  <c r="BW13" i="4"/>
  <c r="W24" i="4"/>
  <c r="BV12" i="4"/>
  <c r="BY12" i="4"/>
  <c r="BV8" i="4"/>
  <c r="BW10" i="4"/>
  <c r="AU16" i="4"/>
  <c r="BW14" i="4"/>
  <c r="Z24" i="4"/>
  <c r="BW11" i="4"/>
  <c r="BW6" i="4"/>
  <c r="BX18" i="4"/>
  <c r="BY18" i="4"/>
  <c r="BX19" i="4"/>
  <c r="BX20" i="4"/>
  <c r="BV20" i="4"/>
  <c r="BU20" i="4" s="1"/>
  <c r="BV13" i="4"/>
  <c r="BV15" i="4"/>
  <c r="BY15" i="4" s="1"/>
  <c r="BX17" i="4"/>
  <c r="BV17" i="4"/>
  <c r="BU17" i="4"/>
  <c r="BY17" i="4"/>
  <c r="BX21" i="4"/>
  <c r="BV6" i="4"/>
  <c r="BY6" i="4" s="1"/>
  <c r="BY8" i="4"/>
  <c r="AU15" i="4" l="1"/>
  <c r="AW15" i="4"/>
  <c r="J2" i="2"/>
  <c r="H2" i="2"/>
  <c r="B15" i="2"/>
  <c r="A2" i="2"/>
  <c r="B16" i="2"/>
  <c r="B13" i="2"/>
  <c r="B12" i="2"/>
  <c r="B11" i="2"/>
  <c r="B10" i="2"/>
  <c r="C2" i="2"/>
  <c r="B2" i="2"/>
  <c r="J11" i="4"/>
  <c r="J3" i="4"/>
  <c r="H18" i="4"/>
  <c r="AW14" i="4"/>
  <c r="AT14" i="4"/>
  <c r="AA14" i="4"/>
  <c r="AU14" i="4"/>
  <c r="Z14" i="4"/>
  <c r="H14" i="4" s="1"/>
  <c r="AV14" i="4"/>
  <c r="Z13" i="4"/>
  <c r="K13" i="4" s="1"/>
  <c r="AV13" i="4"/>
  <c r="AU13" i="4"/>
  <c r="AS13" i="4"/>
  <c r="AA13" i="4"/>
  <c r="AT13" i="4"/>
  <c r="AS12" i="4"/>
  <c r="AV12" i="4"/>
  <c r="AA12" i="4"/>
  <c r="Z11" i="4"/>
  <c r="K11" i="4" s="1"/>
  <c r="AW11" i="4"/>
  <c r="AA11" i="4"/>
  <c r="AS11" i="4"/>
  <c r="AV11" i="4"/>
  <c r="AT9" i="4"/>
  <c r="F9" i="4"/>
  <c r="AS9" i="4"/>
  <c r="G9" i="4"/>
  <c r="E9" i="4"/>
  <c r="H9" i="4"/>
  <c r="AU9" i="4"/>
  <c r="AV9" i="4"/>
  <c r="AA9" i="4"/>
  <c r="Z8" i="4"/>
  <c r="K8" i="4" s="1"/>
  <c r="AU8" i="4"/>
  <c r="AW8" i="4"/>
  <c r="AW7" i="4"/>
  <c r="AV7" i="4"/>
  <c r="BX8" i="4"/>
  <c r="AA7" i="4"/>
  <c r="Z7" i="4"/>
  <c r="K7" i="4" s="1"/>
  <c r="BX7" i="4"/>
  <c r="AT7" i="4"/>
  <c r="AS7" i="4"/>
  <c r="AU7" i="4"/>
  <c r="E6" i="4"/>
  <c r="AA6" i="4"/>
  <c r="G6" i="4"/>
  <c r="AU6" i="4"/>
  <c r="H6" i="4"/>
  <c r="AV6" i="4"/>
  <c r="AS6" i="4"/>
  <c r="AT6" i="4"/>
  <c r="F6" i="4"/>
  <c r="BX11" i="4"/>
  <c r="BX14" i="4"/>
  <c r="AS5" i="4"/>
  <c r="AV5" i="4"/>
  <c r="BX16" i="4"/>
  <c r="AW5" i="4"/>
  <c r="BX12" i="4"/>
  <c r="AT5" i="4"/>
  <c r="BX9" i="4"/>
  <c r="AA5" i="4"/>
  <c r="BX4" i="4"/>
  <c r="I12" i="4" s="1"/>
  <c r="BX6" i="4"/>
  <c r="BX5" i="4"/>
  <c r="I4" i="4" s="1"/>
  <c r="Z5" i="4"/>
  <c r="K5" i="4" s="1"/>
  <c r="BX15" i="4"/>
  <c r="AA4" i="4"/>
  <c r="AU4" i="4"/>
  <c r="AV4" i="4"/>
  <c r="AT4" i="4"/>
  <c r="Z4" i="4"/>
  <c r="F4" i="4" s="1"/>
  <c r="AA3" i="4"/>
  <c r="AU3" i="4"/>
  <c r="AV3" i="4"/>
  <c r="AS3" i="4"/>
  <c r="Z3" i="4"/>
  <c r="K3" i="4" s="1"/>
  <c r="AW3" i="4"/>
  <c r="BV14" i="4"/>
  <c r="BY14" i="4" s="1"/>
  <c r="Z15" i="4"/>
  <c r="K15" i="4" s="1"/>
  <c r="AU12" i="4"/>
  <c r="AV15" i="4"/>
  <c r="AS15" i="4"/>
  <c r="G16" i="4"/>
  <c r="E16" i="4"/>
  <c r="AT10" i="4"/>
  <c r="BV5" i="4"/>
  <c r="BY5" i="4" s="1"/>
  <c r="AW16" i="4"/>
  <c r="Z16" i="4"/>
  <c r="K16" i="4" s="1"/>
  <c r="AU10" i="4"/>
  <c r="AW10" i="4"/>
  <c r="AV16" i="4"/>
  <c r="AW9" i="4"/>
  <c r="AV10" i="4"/>
  <c r="AT15" i="4"/>
  <c r="AA16" i="4"/>
  <c r="AS10" i="4"/>
  <c r="Z12" i="4"/>
  <c r="K12" i="4" s="1"/>
  <c r="AU11" i="4"/>
  <c r="BY13" i="4"/>
  <c r="Z10" i="4"/>
  <c r="K10" i="4" s="1"/>
  <c r="BV21" i="4"/>
  <c r="BU21" i="4" s="1"/>
  <c r="BV19" i="4"/>
  <c r="BU19" i="4" s="1"/>
  <c r="AW12" i="4"/>
  <c r="AA10" i="4"/>
  <c r="AT11" i="4"/>
  <c r="AA25" i="4"/>
  <c r="BY3" i="4"/>
  <c r="BY4" i="4"/>
  <c r="E8" i="4"/>
  <c r="BX3" i="4"/>
  <c r="I3" i="4" s="1"/>
  <c r="BV16" i="4"/>
  <c r="BY16" i="4" s="1"/>
  <c r="G18" i="4"/>
  <c r="AW4" i="4"/>
  <c r="BW2" i="4"/>
  <c r="BV7" i="4"/>
  <c r="BV11" i="4"/>
  <c r="BY11" i="4" s="1"/>
  <c r="BX13" i="4"/>
  <c r="BX10" i="4"/>
  <c r="I18" i="4" s="1"/>
  <c r="AA8" i="4"/>
  <c r="BW22" i="4"/>
  <c r="F18" i="4"/>
  <c r="BV10" i="4"/>
  <c r="AT8" i="4"/>
  <c r="B7" i="2"/>
  <c r="AS8" i="4"/>
  <c r="E18" i="4"/>
  <c r="G13" i="4" l="1"/>
  <c r="G15" i="4"/>
  <c r="E15" i="4"/>
  <c r="H15" i="4"/>
  <c r="F15" i="4"/>
  <c r="E10" i="4"/>
  <c r="G10" i="4"/>
  <c r="H10" i="4"/>
  <c r="F10" i="4"/>
  <c r="AD2" i="2"/>
  <c r="B3" i="2" s="1"/>
  <c r="K14" i="4"/>
  <c r="G14" i="4"/>
  <c r="E14" i="4"/>
  <c r="I14" i="4"/>
  <c r="F14" i="4"/>
  <c r="E13" i="4"/>
  <c r="I11" i="4"/>
  <c r="I13" i="4"/>
  <c r="H13" i="4"/>
  <c r="F13" i="4"/>
  <c r="E12" i="4"/>
  <c r="F12" i="4"/>
  <c r="G12" i="4"/>
  <c r="H12" i="4"/>
  <c r="H11" i="4"/>
  <c r="E11" i="4"/>
  <c r="G11" i="4"/>
  <c r="F11" i="4"/>
  <c r="G8" i="4"/>
  <c r="H8" i="4"/>
  <c r="F8" i="4"/>
  <c r="E7" i="4"/>
  <c r="H7" i="4"/>
  <c r="F7" i="4"/>
  <c r="G7" i="4"/>
  <c r="I5" i="4"/>
  <c r="H5" i="4"/>
  <c r="G5" i="4"/>
  <c r="E5" i="4"/>
  <c r="F5" i="4"/>
  <c r="K4" i="4"/>
  <c r="G4" i="4"/>
  <c r="H4" i="4"/>
  <c r="E4" i="4"/>
  <c r="F3" i="4"/>
  <c r="H3" i="4"/>
  <c r="AA19" i="4"/>
  <c r="I23" i="4" s="1"/>
  <c r="G3" i="4"/>
  <c r="E3" i="4"/>
  <c r="BY7" i="4"/>
  <c r="J3" i="2"/>
  <c r="A3" i="2"/>
  <c r="BY22" i="4"/>
  <c r="BX22" i="4"/>
  <c r="BV22" i="4"/>
  <c r="BU22" i="4" s="1"/>
  <c r="T2" i="2"/>
  <c r="P3" i="2"/>
  <c r="E3" i="2"/>
  <c r="Q3" i="2"/>
  <c r="K3" i="2"/>
  <c r="M3" i="2"/>
  <c r="S3" i="2"/>
  <c r="BV2" i="4"/>
  <c r="BU2" i="4" s="1"/>
  <c r="BU3" i="4" s="1"/>
  <c r="BU4" i="4" s="1"/>
  <c r="BU5" i="4" s="1"/>
  <c r="BU6" i="4" s="1"/>
  <c r="BU7" i="4" s="1"/>
  <c r="BU8" i="4" s="1"/>
  <c r="BU9" i="4" s="1"/>
  <c r="BU10" i="4" s="1"/>
  <c r="BU11" i="4" s="1"/>
  <c r="BU12" i="4" s="1"/>
  <c r="BU13" i="4" s="1"/>
  <c r="BU14" i="4" s="1"/>
  <c r="BU15" i="4" s="1"/>
  <c r="BU16" i="4" s="1"/>
  <c r="BX2" i="4"/>
  <c r="BY2" i="4"/>
  <c r="BY10" i="4"/>
  <c r="I10" i="4" l="1"/>
  <c r="I15" i="4"/>
  <c r="N3" i="2"/>
  <c r="G3" i="2"/>
  <c r="C3" i="2"/>
  <c r="H3" i="2"/>
  <c r="I8" i="4"/>
  <c r="I9" i="4"/>
  <c r="I6" i="4"/>
  <c r="I7" i="4"/>
</calcChain>
</file>

<file path=xl/comments1.xml><?xml version="1.0" encoding="utf-8"?>
<comments xmlns="http://schemas.openxmlformats.org/spreadsheetml/2006/main">
  <authors>
    <author>Jari Morari</author>
  </authors>
  <commentList>
    <comment ref="L2" authorId="0" shapeId="0">
      <text>
        <r>
          <rPr>
            <b/>
            <sz val="8"/>
            <color indexed="81"/>
            <rFont val="Tahoma"/>
            <family val="2"/>
          </rPr>
          <t xml:space="preserve">stagioni giocate:
</t>
        </r>
        <r>
          <rPr>
            <sz val="8"/>
            <color indexed="81"/>
            <rFont val="Tahoma"/>
            <family val="2"/>
          </rPr>
          <t>All'inizio della stagione, se viene fatta la riconvocazione (re-draft) della squadra, va inserito un +1 in questa colonna.</t>
        </r>
      </text>
    </comment>
    <comment ref="M2" authorId="0" shapeId="0">
      <text>
        <r>
          <rPr>
            <b/>
            <sz val="8"/>
            <color indexed="81"/>
            <rFont val="Tahoma"/>
            <family val="2"/>
          </rPr>
          <t xml:space="preserve">ritiro: 
</t>
        </r>
        <r>
          <rPr>
            <sz val="8"/>
            <color indexed="81"/>
            <rFont val="Tahoma"/>
            <family val="2"/>
          </rPr>
          <t>alla fine della stagione, per ogni giocatore con almeno 2 stagioni completate (2+ nella colonna S), tira un d6.
Se il risultato del dado è inferiore al valore della colonna inserisci una "R" in questa colonna</t>
        </r>
      </text>
    </comment>
    <comment ref="N2" authorId="0" shapeId="0">
      <text>
        <r>
          <rPr>
            <b/>
            <sz val="8"/>
            <color indexed="81"/>
            <rFont val="Tahoma"/>
            <family val="2"/>
          </rPr>
          <t xml:space="preserve">miss next:
</t>
        </r>
        <r>
          <rPr>
            <sz val="8"/>
            <color indexed="81"/>
            <rFont val="Tahoma"/>
            <family val="2"/>
          </rPr>
          <t xml:space="preserve">in questa colonna va indicato con una "M" (o con un altro carattere) quando il giocatore salta la prossima partita. Il valore del giocatore verrà portato a zero e non sarà conteggiato nel valore totale del team.
Alla fine della stagione va rimossa la M.
</t>
        </r>
      </text>
    </comment>
    <comment ref="O2" authorId="0" shapeId="0">
      <text>
        <r>
          <rPr>
            <b/>
            <sz val="8"/>
            <color indexed="81"/>
            <rFont val="Tahoma"/>
            <family val="2"/>
          </rPr>
          <t xml:space="preserve">infortuni cronici: 
</t>
        </r>
        <r>
          <rPr>
            <sz val="8"/>
            <color indexed="81"/>
            <rFont val="Tahoma"/>
            <family val="2"/>
          </rPr>
          <t>inserisci un +1 per ogni infortunio cronico subito.
Alle fine della stagione tirare un d6 per ogni infortunio cronico, con 4+ l'infortunio viene rimosso. L'apotecario aggiunge un +1 al tiro.
Se un giocatore ha un valore di 2+ fa un tiro separato per ogni infortunio cronico.</t>
        </r>
      </text>
    </comment>
    <comment ref="P2" authorId="0" shapeId="0">
      <text>
        <r>
          <rPr>
            <b/>
            <sz val="8"/>
            <color indexed="81"/>
            <rFont val="Tahoma"/>
            <family val="2"/>
          </rPr>
          <t>infortuni alle caratteristiche:</t>
        </r>
        <r>
          <rPr>
            <sz val="8"/>
            <color indexed="81"/>
            <rFont val="Tahoma"/>
            <family val="2"/>
          </rPr>
          <t xml:space="preserve">
in queste colonne vanno indicati con valori negativi (-1, -2, etc) gli infortuni alle caratteristiche subiti dai giocatori</t>
        </r>
      </text>
    </comment>
    <comment ref="AB2" authorId="0" shapeId="0">
      <text>
        <r>
          <rPr>
            <b/>
            <sz val="8"/>
            <color indexed="81"/>
            <rFont val="Tahoma"/>
            <family val="2"/>
          </rPr>
          <t>modificatore del valore:</t>
        </r>
        <r>
          <rPr>
            <sz val="8"/>
            <color indexed="81"/>
            <rFont val="Tahoma"/>
            <family val="2"/>
          </rPr>
          <t xml:space="preserve">
in questa colonna può essere inserito un modificatore del valore del giocatore customizzato. 
Nb: i valori inseriti vengono moltiplicati per 1000.</t>
        </r>
      </text>
    </comment>
  </commentList>
</comments>
</file>

<file path=xl/sharedStrings.xml><?xml version="1.0" encoding="utf-8"?>
<sst xmlns="http://schemas.openxmlformats.org/spreadsheetml/2006/main" count="3431" uniqueCount="1119">
  <si>
    <t>MA</t>
  </si>
  <si>
    <t>ST</t>
  </si>
  <si>
    <t>AG</t>
  </si>
  <si>
    <t>AV</t>
  </si>
  <si>
    <t>Int</t>
  </si>
  <si>
    <t>Comp</t>
  </si>
  <si>
    <t>TD</t>
  </si>
  <si>
    <t>Cas</t>
  </si>
  <si>
    <t>kills</t>
  </si>
  <si>
    <t>MVP</t>
  </si>
  <si>
    <t>SPP</t>
  </si>
  <si>
    <t>x</t>
  </si>
  <si>
    <t>FAN FACTOR</t>
  </si>
  <si>
    <t>lost</t>
  </si>
  <si>
    <t>Kills</t>
  </si>
  <si>
    <t>-</t>
  </si>
  <si>
    <t>000</t>
  </si>
  <si>
    <t>kgp</t>
  </si>
  <si>
    <t>#</t>
  </si>
  <si>
    <t>High Elf</t>
  </si>
  <si>
    <t>High Elf Lineman</t>
  </si>
  <si>
    <t>Block,</t>
  </si>
  <si>
    <t>M</t>
  </si>
  <si>
    <t>Goblin</t>
  </si>
  <si>
    <t>Orc</t>
  </si>
  <si>
    <t>Orc Lineman</t>
  </si>
  <si>
    <t>Chaos Dwarf</t>
  </si>
  <si>
    <t>Orc Thrower</t>
  </si>
  <si>
    <t>Dark Elf</t>
  </si>
  <si>
    <t>Orc Blitzer</t>
  </si>
  <si>
    <t>Dwarf</t>
  </si>
  <si>
    <t>Halfling</t>
  </si>
  <si>
    <t>Human</t>
  </si>
  <si>
    <t>Norse</t>
  </si>
  <si>
    <t>Skaven</t>
  </si>
  <si>
    <t>Wood Elf Lineman</t>
  </si>
  <si>
    <t>Wood Elf</t>
  </si>
  <si>
    <t>Wood Elf Thrower</t>
  </si>
  <si>
    <t>Wood Elf Catcher</t>
  </si>
  <si>
    <t>Wardancer</t>
  </si>
  <si>
    <t>Dark Elf Lineman</t>
  </si>
  <si>
    <t>Dark Elf Blitzer</t>
  </si>
  <si>
    <t>Witch Elf</t>
  </si>
  <si>
    <t>Skaven Lineman</t>
  </si>
  <si>
    <t>Skaven Thrower</t>
  </si>
  <si>
    <t>Gutter Runner</t>
  </si>
  <si>
    <t>Human Lineman</t>
  </si>
  <si>
    <t>Human Thrower</t>
  </si>
  <si>
    <t>Human Catcher</t>
  </si>
  <si>
    <t>Human Blitzer</t>
  </si>
  <si>
    <t xml:space="preserve">Block,  </t>
  </si>
  <si>
    <t>Chaos Dwarf Blocker</t>
  </si>
  <si>
    <t>Dwarf Runner</t>
  </si>
  <si>
    <t>Dwarf Blitzer</t>
  </si>
  <si>
    <t>Troll Slayer</t>
  </si>
  <si>
    <t>Norse Lineman</t>
  </si>
  <si>
    <t>Norse Thrower</t>
  </si>
  <si>
    <t xml:space="preserve"> gp</t>
  </si>
  <si>
    <t>Chaos Wizard</t>
  </si>
  <si>
    <t>Chaos Dwarf Wizard</t>
  </si>
  <si>
    <t>Dark Elf Wizard</t>
  </si>
  <si>
    <t>Goblin Shaman</t>
  </si>
  <si>
    <t>High Elf Wizard</t>
  </si>
  <si>
    <t>Human Wizard</t>
  </si>
  <si>
    <t>Orc Shaman</t>
  </si>
  <si>
    <t>Wood Elf Wizard</t>
  </si>
  <si>
    <t>Amazon</t>
  </si>
  <si>
    <t>Amazon Mage</t>
  </si>
  <si>
    <t>Lizardmen</t>
  </si>
  <si>
    <t>Lizardmen Wizard</t>
  </si>
  <si>
    <t>Ogre</t>
  </si>
  <si>
    <t>Troll</t>
  </si>
  <si>
    <t>Kroxigor</t>
  </si>
  <si>
    <t>Minotaur</t>
  </si>
  <si>
    <t>Treeman</t>
  </si>
  <si>
    <t>Rat Ogre</t>
  </si>
  <si>
    <t>Nurgle</t>
  </si>
  <si>
    <t>Elf Wizard</t>
  </si>
  <si>
    <t>Pass</t>
  </si>
  <si>
    <t>Flesh Golem</t>
  </si>
  <si>
    <t>won</t>
  </si>
  <si>
    <t>tied</t>
  </si>
  <si>
    <t>TDs</t>
  </si>
  <si>
    <t>Vampire</t>
  </si>
  <si>
    <t>Ogre Shaman</t>
  </si>
  <si>
    <t>Vampire Wizard</t>
  </si>
  <si>
    <t>SI</t>
  </si>
  <si>
    <t>BH</t>
  </si>
  <si>
    <t>*Hakflem Skuttlespike</t>
  </si>
  <si>
    <t>*Nobbla Blackwart</t>
  </si>
  <si>
    <t>*Scrappa Sorehead</t>
  </si>
  <si>
    <t>*Fungus the Loon</t>
  </si>
  <si>
    <t>*Varag Ghoul-Chewer</t>
  </si>
  <si>
    <t>*Morg 'n' Thorg</t>
  </si>
  <si>
    <t>*Jordell Freshbreeze</t>
  </si>
  <si>
    <t>*Deeproot Strongbranch</t>
  </si>
  <si>
    <t>*Horkon Heartripper</t>
  </si>
  <si>
    <t>*Headsplitter</t>
  </si>
  <si>
    <t>*Prince Moranion</t>
  </si>
  <si>
    <t>*Grashnak Blackhoof</t>
  </si>
  <si>
    <t>*Zzarg Madeye</t>
  </si>
  <si>
    <t>*Hthark the Unstoppable</t>
  </si>
  <si>
    <t>*Grim Ironjaw</t>
  </si>
  <si>
    <t>*Mighty Zug</t>
  </si>
  <si>
    <t>*Griff Oberwald</t>
  </si>
  <si>
    <t>*Zara the Slayer</t>
  </si>
  <si>
    <t>*Ramtut III</t>
  </si>
  <si>
    <t>Khermir Wizard</t>
  </si>
  <si>
    <t>Necromantic Wizard</t>
  </si>
  <si>
    <t>Nurgle Wizard</t>
  </si>
  <si>
    <t>Undead Wizard</t>
  </si>
  <si>
    <t>Halfling Wizard</t>
  </si>
  <si>
    <t>Dwarf Wizard</t>
  </si>
  <si>
    <t>Norse Wizard</t>
  </si>
  <si>
    <t>Dwarf Blocker</t>
  </si>
  <si>
    <t>Dark Elf Runner</t>
  </si>
  <si>
    <t>Dark Elf Assassin</t>
  </si>
  <si>
    <t>Bombardier</t>
  </si>
  <si>
    <t>Pogoer</t>
  </si>
  <si>
    <t>Looney</t>
  </si>
  <si>
    <t xml:space="preserve">Fanatic </t>
  </si>
  <si>
    <t>High Elf Thrower</t>
  </si>
  <si>
    <t>High Elf Catcher</t>
  </si>
  <si>
    <t>High Elf Blitzer</t>
  </si>
  <si>
    <t>Loner, Dist. Pres., Mght.B., Nurgle’s Rot, Foul App., Really St., Regener., Tentacles,</t>
  </si>
  <si>
    <t>Disturbing Presence, Foul Appearance, Nurgle’s Rot, Regeneration,</t>
  </si>
  <si>
    <t>Dodge, Right Stuff, Side Step, Stunty, Titchy,</t>
  </si>
  <si>
    <t>Loner, Hail Mary Pass, Pass, S.Weapon, Strong Arm, Sure Hands, Thick Skull</t>
  </si>
  <si>
    <t>Loner, Dodge, Right Stuff, Stunty. Always has to be hired along with Brick Far'th</t>
  </si>
  <si>
    <t>*Barik Farblast</t>
  </si>
  <si>
    <t>*Grotty</t>
  </si>
  <si>
    <t>*Boomer Eziasson</t>
  </si>
  <si>
    <t>*Eldril Sidewinder</t>
  </si>
  <si>
    <t>*Flint Churnblade</t>
  </si>
  <si>
    <t>Loner, Ball &amp; Chain, Mighty Blow, No Hands, Secret Weapon, Stunty</t>
  </si>
  <si>
    <t>Loner, Catch, Dodge, Hypnotic Gaze, Nerves of Steel, Pass Block</t>
  </si>
  <si>
    <t xml:space="preserve">*Hack Enslash </t>
  </si>
  <si>
    <t>Loner, Mighty Blow, Prehensile Tail</t>
  </si>
  <si>
    <t xml:space="preserve">*Helmut Wulf </t>
  </si>
  <si>
    <t>Loner, Block, Dodge, Side Step, Jump Up, Stab, Stunty</t>
  </si>
  <si>
    <t xml:space="preserve">*Hemlock </t>
  </si>
  <si>
    <t>Loner, Dodge, Leap, Multiple Block, Shadowing, Stab</t>
  </si>
  <si>
    <t>Loner, Block, Break Tackle, Juggernaut, Sprint, Sure Feet, Thick Skull</t>
  </si>
  <si>
    <t xml:space="preserve">*Hubris Rakarth </t>
  </si>
  <si>
    <t xml:space="preserve">*Icepelt Hammerblow </t>
  </si>
  <si>
    <t>Loner, Block, Dodge, Leap, Diving Catch, Side Step</t>
  </si>
  <si>
    <t>Loner, Block, Mighty Blow, Dirty Player,</t>
  </si>
  <si>
    <t xml:space="preserve">*Max Spleenripper </t>
  </si>
  <si>
    <t>Loner, Block, Mighty Blow</t>
  </si>
  <si>
    <t>Loner, Block, Mighty Blow, Thick Skull, Throw Team-mate</t>
  </si>
  <si>
    <t>Loner, Block, Dauntless, Tackle, Wrestle</t>
  </si>
  <si>
    <t xml:space="preserve">*Puggy Baconbreath </t>
  </si>
  <si>
    <t>Loner, Block, Dodge, Nerves of Steel, Right Stuff, Stunty</t>
  </si>
  <si>
    <t>Loner, Break Tackle, Mighty Blow, Regeneration, Wrestle</t>
  </si>
  <si>
    <t>Loner, Dodge, Side Step, Sneaky Git, Stab</t>
  </si>
  <si>
    <t>Loner, Grab, Mighty Blow, Throw Team-mate, Regeneration</t>
  </si>
  <si>
    <t xml:space="preserve">*Setekh </t>
  </si>
  <si>
    <t>Loner, Block, Break Tackle, Juggernaut, Regeneration, Strip Ball</t>
  </si>
  <si>
    <t xml:space="preserve">*Skitter Stab-Stab </t>
  </si>
  <si>
    <t>Loner, Dodge, Prehensile Tail, Shadowing, Stab</t>
  </si>
  <si>
    <t xml:space="preserve">*Ugroth Bolgrot </t>
  </si>
  <si>
    <t>Loner, Block, Grab, Guard, Stand Firm</t>
  </si>
  <si>
    <t>Loner, Block, Jump Up, Mighty Blow, Thick Skull</t>
  </si>
  <si>
    <t xml:space="preserve">*Wilhelm Chaney </t>
  </si>
  <si>
    <t>Loner, Catch, Claws, Frenzy, Regeneration, Wrestle</t>
  </si>
  <si>
    <t>Loner, Block, Dauntless, Dodge, Jump Up, Stab, Stakes</t>
  </si>
  <si>
    <t>Loner, Hail Mary Pass, Pass, S.Weapon, Strong Arm, Sure Hands, Tackle, Thick Sk.</t>
  </si>
  <si>
    <t xml:space="preserve">*Rashnak Backstabber </t>
  </si>
  <si>
    <t>*Bomber Dribblesnot</t>
  </si>
  <si>
    <t>Skaven Blitzer</t>
  </si>
  <si>
    <t>Norse Runner</t>
  </si>
  <si>
    <t xml:space="preserve">Ogre </t>
  </si>
  <si>
    <t>Deathroller</t>
  </si>
  <si>
    <t>Rotter</t>
  </si>
  <si>
    <t>Chaos 1</t>
  </si>
  <si>
    <t>Chaos 2</t>
  </si>
  <si>
    <t>Chaos Dwarf 1</t>
  </si>
  <si>
    <t>Chaos Dwarf 2</t>
  </si>
  <si>
    <t>Chaos Dwarf 3</t>
  </si>
  <si>
    <t>Dark Elf 1</t>
  </si>
  <si>
    <t>Dark Elf 2</t>
  </si>
  <si>
    <t>Dark Elf 3</t>
  </si>
  <si>
    <t>Dark Elf 4</t>
  </si>
  <si>
    <t>Dark Elf 5</t>
  </si>
  <si>
    <t>Dwarf 1</t>
  </si>
  <si>
    <t>Dwarf 2</t>
  </si>
  <si>
    <t>Dwarf 3</t>
  </si>
  <si>
    <t>Dwarf 4</t>
  </si>
  <si>
    <t>Dwarf 5</t>
  </si>
  <si>
    <t>Elf 1</t>
  </si>
  <si>
    <t>Elf 2</t>
  </si>
  <si>
    <t>Elf 3</t>
  </si>
  <si>
    <t>Elf 4</t>
  </si>
  <si>
    <t>High Elf 1</t>
  </si>
  <si>
    <t>High Elf 2</t>
  </si>
  <si>
    <t>High Elf 3</t>
  </si>
  <si>
    <t>High Elf 4</t>
  </si>
  <si>
    <t>Human 1</t>
  </si>
  <si>
    <t>Human 2</t>
  </si>
  <si>
    <t>Human 3</t>
  </si>
  <si>
    <t>Human 4</t>
  </si>
  <si>
    <t>Khemri 1</t>
  </si>
  <si>
    <t>Khemri 2</t>
  </si>
  <si>
    <t>Khemri 3</t>
  </si>
  <si>
    <t>Khemri 4</t>
  </si>
  <si>
    <t>Norse 1</t>
  </si>
  <si>
    <t>Norse 2</t>
  </si>
  <si>
    <t>Norse 3</t>
  </si>
  <si>
    <t>Norse 4</t>
  </si>
  <si>
    <t>Norse 5</t>
  </si>
  <si>
    <t>Nurgle 1</t>
  </si>
  <si>
    <t>Nurgle 2</t>
  </si>
  <si>
    <t>Nurgle 3</t>
  </si>
  <si>
    <t>Ogre 1</t>
  </si>
  <si>
    <t>Ogre 2</t>
  </si>
  <si>
    <t>Goblin 1</t>
  </si>
  <si>
    <t>Goblin 2</t>
  </si>
  <si>
    <t>Goblin 3</t>
  </si>
  <si>
    <t>Goblin 4</t>
  </si>
  <si>
    <t>Goblin 5</t>
  </si>
  <si>
    <t>Orc 1</t>
  </si>
  <si>
    <t>Orc 2</t>
  </si>
  <si>
    <t>Orc 3</t>
  </si>
  <si>
    <t>Orc 4</t>
  </si>
  <si>
    <t>Skaven 1</t>
  </si>
  <si>
    <t>Skaven 2</t>
  </si>
  <si>
    <t>Skaven 3</t>
  </si>
  <si>
    <t>Skaven 4</t>
  </si>
  <si>
    <t>Necromantic 1</t>
  </si>
  <si>
    <t>Necromantic 2</t>
  </si>
  <si>
    <t>Necromantic 3</t>
  </si>
  <si>
    <t>Necromantic 4</t>
  </si>
  <si>
    <t>Necromantic 5</t>
  </si>
  <si>
    <t>Undead 1</t>
  </si>
  <si>
    <t>Undead 2</t>
  </si>
  <si>
    <t>Undead 3</t>
  </si>
  <si>
    <t>Undead 4</t>
  </si>
  <si>
    <t>Undead 5</t>
  </si>
  <si>
    <t>Vampire 1</t>
  </si>
  <si>
    <t>Vampire 2</t>
  </si>
  <si>
    <t>Wood Elf 1</t>
  </si>
  <si>
    <t>Wood Elf 2</t>
  </si>
  <si>
    <t>Wood Elf 3</t>
  </si>
  <si>
    <t>Wood Elf 4</t>
  </si>
  <si>
    <t>Loner, Dodge</t>
  </si>
  <si>
    <t>Loner, Horns</t>
  </si>
  <si>
    <t>Loner</t>
  </si>
  <si>
    <t>Dark Elf Journeyman</t>
  </si>
  <si>
    <t>Dwarf Journeyman</t>
  </si>
  <si>
    <t>Loner, Thick Skull,  Block,  Tackle</t>
  </si>
  <si>
    <t>Goblin Journeyman</t>
  </si>
  <si>
    <t>Loner, Right Stuff,  Dodge,  Stunty</t>
  </si>
  <si>
    <t>Halfling Journeyman</t>
  </si>
  <si>
    <t>High Elf Journeyman</t>
  </si>
  <si>
    <t>Human Journeyman</t>
  </si>
  <si>
    <t>Loner, Regeneration</t>
  </si>
  <si>
    <t>Loner, Dodge, Stunty</t>
  </si>
  <si>
    <t>Norse Journeyman</t>
  </si>
  <si>
    <t>Loner, Block</t>
  </si>
  <si>
    <t>Nurgle Journeyman</t>
  </si>
  <si>
    <t>Loner, Decay, Nurgle’s Rot,</t>
  </si>
  <si>
    <t>Loner, Dodge, Right Stuff, Side Step, Stunty, Titchy</t>
  </si>
  <si>
    <t>Orc Journeyman</t>
  </si>
  <si>
    <t>Skaven Journeyman</t>
  </si>
  <si>
    <t>Wood Elf Journeyman</t>
  </si>
  <si>
    <t>z Star 01</t>
  </si>
  <si>
    <t>z Star 03</t>
  </si>
  <si>
    <t>z Star 04</t>
  </si>
  <si>
    <t>z Star 05</t>
  </si>
  <si>
    <t>z Star 06</t>
  </si>
  <si>
    <t>z Star 07</t>
  </si>
  <si>
    <t>z Star 08</t>
  </si>
  <si>
    <t>z Star 09</t>
  </si>
  <si>
    <t>z Star 10</t>
  </si>
  <si>
    <t>z Star 11</t>
  </si>
  <si>
    <t>z Star 12</t>
  </si>
  <si>
    <t>z Star 13</t>
  </si>
  <si>
    <t>z Star 14</t>
  </si>
  <si>
    <t>z Star 15</t>
  </si>
  <si>
    <t>z Star 16</t>
  </si>
  <si>
    <t>z Star 17</t>
  </si>
  <si>
    <t>z Star 18</t>
  </si>
  <si>
    <t>z Star 19</t>
  </si>
  <si>
    <t>z Star 20</t>
  </si>
  <si>
    <t>z Star 21</t>
  </si>
  <si>
    <t>z Star 22</t>
  </si>
  <si>
    <t>z Star 23</t>
  </si>
  <si>
    <t>z Star 24</t>
  </si>
  <si>
    <t>z Star 25</t>
  </si>
  <si>
    <t>z Star 26</t>
  </si>
  <si>
    <t>z Star 27</t>
  </si>
  <si>
    <t>z Star 28</t>
  </si>
  <si>
    <t>z Star 29</t>
  </si>
  <si>
    <t>z Star 30</t>
  </si>
  <si>
    <t>z Star 31</t>
  </si>
  <si>
    <t>z Star 32</t>
  </si>
  <si>
    <t>z Star 33</t>
  </si>
  <si>
    <t>z Star 34</t>
  </si>
  <si>
    <t>z Star 35</t>
  </si>
  <si>
    <t>z Star 36</t>
  </si>
  <si>
    <t>z Star 37</t>
  </si>
  <si>
    <t>z Star 38</t>
  </si>
  <si>
    <t>z Star 39</t>
  </si>
  <si>
    <t>z Star 40</t>
  </si>
  <si>
    <t>z Star 41</t>
  </si>
  <si>
    <t>z Star 42</t>
  </si>
  <si>
    <t>Amazon 1</t>
  </si>
  <si>
    <t>Amazon 2</t>
  </si>
  <si>
    <t>Amazon 3</t>
  </si>
  <si>
    <t>Amazon 4</t>
  </si>
  <si>
    <t>Chaos 3</t>
  </si>
  <si>
    <t>Chaos Dwarf 4</t>
  </si>
  <si>
    <t>Amazon 5</t>
  </si>
  <si>
    <t>Dark Elf 6</t>
  </si>
  <si>
    <t>Dwarf 6</t>
  </si>
  <si>
    <t>Elf 5</t>
  </si>
  <si>
    <t>Goblin 6</t>
  </si>
  <si>
    <t>High Elf 5</t>
  </si>
  <si>
    <t>Human 5</t>
  </si>
  <si>
    <t>Khemri 5</t>
  </si>
  <si>
    <t>Lizard 3</t>
  </si>
  <si>
    <t>Necromantic 6</t>
  </si>
  <si>
    <t>Norse 6</t>
  </si>
  <si>
    <t>Nurgle 4</t>
  </si>
  <si>
    <t>Ogre 3</t>
  </si>
  <si>
    <t>Orc 5</t>
  </si>
  <si>
    <t>Skaven 5</t>
  </si>
  <si>
    <t>Vampire 3</t>
  </si>
  <si>
    <t>Wood Elf 5</t>
  </si>
  <si>
    <t>Undead 6</t>
  </si>
  <si>
    <t>Undead 7</t>
  </si>
  <si>
    <t>Skaven Greyseer</t>
  </si>
  <si>
    <t>Player Type/name</t>
  </si>
  <si>
    <t>Skills</t>
  </si>
  <si>
    <t>Cost</t>
  </si>
  <si>
    <t>Race/type nr.</t>
  </si>
  <si>
    <t>Race</t>
  </si>
  <si>
    <t>RR cost</t>
  </si>
  <si>
    <t>Wizard</t>
  </si>
  <si>
    <t>Yes</t>
  </si>
  <si>
    <t>No</t>
  </si>
  <si>
    <t>Block</t>
  </si>
  <si>
    <t>Dauntless</t>
  </si>
  <si>
    <t>Dirty Player</t>
  </si>
  <si>
    <t>Fend</t>
  </si>
  <si>
    <t>Frenzy</t>
  </si>
  <si>
    <t>Kick</t>
  </si>
  <si>
    <t>Kick-Off Return</t>
  </si>
  <si>
    <t>Pass Block</t>
  </si>
  <si>
    <t>Pro</t>
  </si>
  <si>
    <t>Shadowing</t>
  </si>
  <si>
    <t>Strip Ball</t>
  </si>
  <si>
    <t>Sure Hands</t>
  </si>
  <si>
    <t>Tackle</t>
  </si>
  <si>
    <t>Wrestle</t>
  </si>
  <si>
    <t>Catch</t>
  </si>
  <si>
    <t>Diving Catch</t>
  </si>
  <si>
    <t>Diving Tackle</t>
  </si>
  <si>
    <t>Dodge</t>
  </si>
  <si>
    <t>Jump Up</t>
  </si>
  <si>
    <t>Leap</t>
  </si>
  <si>
    <t>Side Step</t>
  </si>
  <si>
    <t>Sneaky Git</t>
  </si>
  <si>
    <t>Sprint</t>
  </si>
  <si>
    <t>Sure Feet</t>
  </si>
  <si>
    <t>Accurate</t>
  </si>
  <si>
    <t>Dump-Off</t>
  </si>
  <si>
    <t>Hail Mary Pass</t>
  </si>
  <si>
    <t>Leader</t>
  </si>
  <si>
    <t>Nerves of Steel</t>
  </si>
  <si>
    <t>Safe Throw</t>
  </si>
  <si>
    <t>Guard</t>
  </si>
  <si>
    <t>Juggernaut</t>
  </si>
  <si>
    <t>Mighty Blow</t>
  </si>
  <si>
    <t>Multiple Block</t>
  </si>
  <si>
    <t>Piling On</t>
  </si>
  <si>
    <t>Stand Firm</t>
  </si>
  <si>
    <t>Strong Arm</t>
  </si>
  <si>
    <t>Thick Skull</t>
  </si>
  <si>
    <t>Break Tackle</t>
  </si>
  <si>
    <t>Grab</t>
  </si>
  <si>
    <t>Big Hand</t>
  </si>
  <si>
    <t>Claw / Claws</t>
  </si>
  <si>
    <t>Disturbing Presence</t>
  </si>
  <si>
    <t>Extra Arms</t>
  </si>
  <si>
    <t>Foul Appearance</t>
  </si>
  <si>
    <t>Horns</t>
  </si>
  <si>
    <t>Prehensile Tail</t>
  </si>
  <si>
    <t>Tentacles</t>
  </si>
  <si>
    <t>Two Heads</t>
  </si>
  <si>
    <t>Very Long Legs</t>
  </si>
  <si>
    <t>Always Hungry</t>
  </si>
  <si>
    <t>Ball &amp; Chain</t>
  </si>
  <si>
    <t>Blood Lust</t>
  </si>
  <si>
    <t>Bone-head</t>
  </si>
  <si>
    <t>Chainsaw</t>
  </si>
  <si>
    <t>Decay</t>
  </si>
  <si>
    <t>Fan Favourite</t>
  </si>
  <si>
    <t>Hypnotic Gaze</t>
  </si>
  <si>
    <t>No Hands</t>
  </si>
  <si>
    <t>Nurgle's Rot</t>
  </si>
  <si>
    <t>Really Stupid</t>
  </si>
  <si>
    <t>Regeneration</t>
  </si>
  <si>
    <t>Right Stuff</t>
  </si>
  <si>
    <t>Secret Weapon</t>
  </si>
  <si>
    <t>Stab</t>
  </si>
  <si>
    <t>Stakes</t>
  </si>
  <si>
    <t>Stunty</t>
  </si>
  <si>
    <t>Take Root</t>
  </si>
  <si>
    <t>Throw Team-Mate</t>
  </si>
  <si>
    <t>Titchy</t>
  </si>
  <si>
    <t>Wild Animal</t>
  </si>
  <si>
    <t>EXTRAORDINARY</t>
  </si>
  <si>
    <t>E</t>
  </si>
  <si>
    <t>Lizard 1</t>
  </si>
  <si>
    <t>Lizard 2</t>
  </si>
  <si>
    <t>Skink Journeyman</t>
  </si>
  <si>
    <t>Thrall Journeyman</t>
  </si>
  <si>
    <t>Hobgoblin Journeyman</t>
  </si>
  <si>
    <t>Amazon Journeywoman</t>
  </si>
  <si>
    <t>Qty</t>
  </si>
  <si>
    <t>Wood Elf 6</t>
  </si>
  <si>
    <t>Nurgle 5</t>
  </si>
  <si>
    <t>Lizard 4</t>
  </si>
  <si>
    <t>Chaos 4</t>
  </si>
  <si>
    <t>Chaos Dwarf 5</t>
  </si>
  <si>
    <t>Human 6</t>
  </si>
  <si>
    <t>Skaven 6</t>
  </si>
  <si>
    <t>Norse 7</t>
  </si>
  <si>
    <t>Orc 6</t>
  </si>
  <si>
    <t>Orc 7</t>
  </si>
  <si>
    <t xml:space="preserve">Goblin </t>
  </si>
  <si>
    <t xml:space="preserve">Troll </t>
  </si>
  <si>
    <t>Goblin 7</t>
  </si>
  <si>
    <t>Halfling 3</t>
  </si>
  <si>
    <t>Teams</t>
  </si>
  <si>
    <t>Players</t>
  </si>
  <si>
    <t>000  gp</t>
  </si>
  <si>
    <t>Khemri Skeleton Journeyman</t>
  </si>
  <si>
    <t>Apoth</t>
  </si>
  <si>
    <t>Frenzy, Claws, Regeneration</t>
  </si>
  <si>
    <t>free</t>
  </si>
  <si>
    <t>Match History</t>
  </si>
  <si>
    <t>Team Roster</t>
  </si>
  <si>
    <t>Extra SPP</t>
  </si>
  <si>
    <t>Loner, Block, Dirty Player, Jump Up, Mighty Blow, Strip Ball</t>
  </si>
  <si>
    <t>Agility</t>
  </si>
  <si>
    <t>Passing</t>
  </si>
  <si>
    <t>Strength</t>
  </si>
  <si>
    <t>Mutation</t>
  </si>
  <si>
    <t>Regeneration, Thick Skull</t>
  </si>
  <si>
    <t>Tomb Guardian</t>
  </si>
  <si>
    <t>Regeneration, Sure Hands, Pass</t>
  </si>
  <si>
    <t>Loner, Prehensile Tail, Thick Skull, Bonehead, Mighty Blow</t>
  </si>
  <si>
    <t>Stand Firm, Regeneration, Thick Skull</t>
  </si>
  <si>
    <t>Regeneration,  Block</t>
  </si>
  <si>
    <t>Loner, Mighty Blow, Thick Skull, Throw Team-Mate, Bonehead</t>
  </si>
  <si>
    <t>Right Stuff,  Dodge,  Stunty</t>
  </si>
  <si>
    <t>Pass, Safe Throw</t>
  </si>
  <si>
    <t>Pass,  Sure Hands</t>
  </si>
  <si>
    <t>Regeneration, Block</t>
  </si>
  <si>
    <t>Dodge, Stunty</t>
  </si>
  <si>
    <t>Ball &amp; Chain, No Hands, Secret Weapon, Stunty</t>
  </si>
  <si>
    <t>Loner, Always Hungry, Mighty Blow, Really Stupid, Regeneration, Throw Team-Mate</t>
  </si>
  <si>
    <t>Loner, Mght.B, Stand Firm, Strong Arm, Take Root, Thick Skull, Throw Team-Mate</t>
  </si>
  <si>
    <t>Block, Side Step</t>
  </si>
  <si>
    <t>Catch, Nerves of Steel</t>
  </si>
  <si>
    <t>Thick Skull,  Sure Hands</t>
  </si>
  <si>
    <t>Thick Skull,  Block,  Tackle</t>
  </si>
  <si>
    <t>Dodge,  Frenzy,  Jump Up</t>
  </si>
  <si>
    <t>Thick Skull,  Block</t>
  </si>
  <si>
    <t>Thick Skull,  Block,  Frenzy,  Dauntless</t>
  </si>
  <si>
    <t>Shadowing, Stab</t>
  </si>
  <si>
    <t>Dump-off</t>
  </si>
  <si>
    <t>Loner, Frenzy, Horns, Mighty Blow, Thick Skull, Wild Animal</t>
  </si>
  <si>
    <t>Sprint, Sure Feet, Thick Skull</t>
  </si>
  <si>
    <t>Dodge, Block</t>
  </si>
  <si>
    <t>Dodge, Catch</t>
  </si>
  <si>
    <t>Dodge, Pass</t>
  </si>
  <si>
    <t>Block,  Pass</t>
  </si>
  <si>
    <t>Block,  Frenzy,  Jump Up</t>
  </si>
  <si>
    <t>Block,  Dauntless</t>
  </si>
  <si>
    <t>Loner, Claws, Disturbing Presence, Frenzy, Wild Animal</t>
  </si>
  <si>
    <t>Decay, Nurgle’s Rot</t>
  </si>
  <si>
    <t>Horns, Nurgle’s Rot, Regeneration</t>
  </si>
  <si>
    <t>Mighty Blow, Thick Skull, Throw Team-Mate, Bonehead</t>
  </si>
  <si>
    <t>Loner, Mighty Blow, Prehensile Tail, Wild Animal, Frenzy</t>
  </si>
  <si>
    <t>Regeneration,  Mighty Blow</t>
  </si>
  <si>
    <t>Hypnotic Gaze, Regeneration, Blood Lust</t>
  </si>
  <si>
    <t>Block,  Dodge,  Leap</t>
  </si>
  <si>
    <t>*Brick Far’th &amp; Grotty</t>
  </si>
  <si>
    <t>Chaos Pact 1</t>
  </si>
  <si>
    <t>Chaos Pact 2</t>
  </si>
  <si>
    <t>Chaos Pact 3</t>
  </si>
  <si>
    <t>Chaos Pact 4</t>
  </si>
  <si>
    <t>Chaos Pact 5</t>
  </si>
  <si>
    <t>Chaos Pact 6</t>
  </si>
  <si>
    <t>Chaos Pact 7</t>
  </si>
  <si>
    <t>Slann Lineman</t>
  </si>
  <si>
    <t>Slann Catcher</t>
  </si>
  <si>
    <t>Slann Blitzer</t>
  </si>
  <si>
    <t>Underworld Goblin</t>
  </si>
  <si>
    <t>Slann 1</t>
  </si>
  <si>
    <t>Slann 2</t>
  </si>
  <si>
    <t>Slann 3</t>
  </si>
  <si>
    <t>Slann 4</t>
  </si>
  <si>
    <t>Underworld 1</t>
  </si>
  <si>
    <t>Underworld 2</t>
  </si>
  <si>
    <t>Underworld 3</t>
  </si>
  <si>
    <t>Underworld 4</t>
  </si>
  <si>
    <t>Underworld 5</t>
  </si>
  <si>
    <t>General</t>
  </si>
  <si>
    <t>*Lottabottol</t>
  </si>
  <si>
    <t>*Quetzal Leap</t>
  </si>
  <si>
    <t>*Slibli</t>
  </si>
  <si>
    <t>Slann journeyman</t>
  </si>
  <si>
    <t>*Fezglitch</t>
  </si>
  <si>
    <t>Underworld journeyman</t>
  </si>
  <si>
    <t>Skaven journeyman</t>
  </si>
  <si>
    <t>Wood Elf journeyman</t>
  </si>
  <si>
    <t>Orc journeyman</t>
  </si>
  <si>
    <t>Nurgle journeyman</t>
  </si>
  <si>
    <t>Norse journeyman</t>
  </si>
  <si>
    <t>Skink journeyman</t>
  </si>
  <si>
    <t>Khemri Skeleton journeyman</t>
  </si>
  <si>
    <t>Human journeyman</t>
  </si>
  <si>
    <t>High Elf journeyman</t>
  </si>
  <si>
    <t>Halfling journeyman</t>
  </si>
  <si>
    <t>Goblin journeyman</t>
  </si>
  <si>
    <t>Dwarf journeyman</t>
  </si>
  <si>
    <t>Dark Elf journeyman</t>
  </si>
  <si>
    <t>Hobgoblin journeyman</t>
  </si>
  <si>
    <t>Amazon journeywoman</t>
  </si>
  <si>
    <t>Underworld 6</t>
  </si>
  <si>
    <t>Loner, Leap, Very Long Legs</t>
  </si>
  <si>
    <t>Slann 5</t>
  </si>
  <si>
    <t>Chaos Pact 8</t>
  </si>
  <si>
    <t>Animosity, Dodge, Right Stuff, Stunty</t>
  </si>
  <si>
    <t>Animosity</t>
  </si>
  <si>
    <t>Loner, Bone-head, Mighty Blow, Thick Skull, Throw Team-mate</t>
  </si>
  <si>
    <t>Leap, Very Long Legs</t>
  </si>
  <si>
    <t>Diving Catch, Leap, Very Long Legs</t>
  </si>
  <si>
    <t>Diving Tackle, Jump Up, Leap, Very Long Legs</t>
  </si>
  <si>
    <t>Loner, Bone-head, Mighty Blow, Thick Skull, Prehensile Tail</t>
  </si>
  <si>
    <t>Animosity, Pass, Sure Hands</t>
  </si>
  <si>
    <t>Animosity, Block</t>
  </si>
  <si>
    <t>*Bertha Bigfist</t>
  </si>
  <si>
    <t>Loner, Bone-head, Break Tackle, Dodge, Mighty Blow, Thick Skull, Throw Team-mate</t>
  </si>
  <si>
    <t>Loner, Dauntless, Side Step, Thick Skull</t>
  </si>
  <si>
    <t>Loner, Fend, Kick-off Return, Pass, Safe Throw, Sure Hands, Strong Arm</t>
  </si>
  <si>
    <t>Loner, Block, Jump Up, Pass Block, Regeneration, Secret Weapon, Side Step, Stab</t>
  </si>
  <si>
    <t>Loner, Ball &amp; Chain, Disturbing Presence, Foul Appearance, No Hands, Secret Weapon</t>
  </si>
  <si>
    <t>Loner, Block, Claw, Juggernaut</t>
  </si>
  <si>
    <t>Loner, Catch, Dodge, Regeneration, Nerves of Steel</t>
  </si>
  <si>
    <t>Loner, Accurate, Dump Off, Nerves of Steel, Pass, Regeneration, Sure Hands</t>
  </si>
  <si>
    <t>Loner, Catch, Diving Catch, Dodge, Sprint</t>
  </si>
  <si>
    <t>Loner, Catch, Diving Tackle, Jump Up, Leap, Pass Block, Shadowing, Very Long Legs</t>
  </si>
  <si>
    <t>Loner, Dauntless, Regeneration, Thick Skull</t>
  </si>
  <si>
    <t>Loner, Catch, Diving Catch, Fend, Kick-off Return, Leap, Nerves of Steel, Very Long Legs</t>
  </si>
  <si>
    <t>Loner, Dodge, Frenzy, Jump Up, Juggernaut, Leap</t>
  </si>
  <si>
    <t>*Dolfar Longstride</t>
  </si>
  <si>
    <t>*Glart Smashrib Jr.</t>
  </si>
  <si>
    <t>*Humerus Carpal</t>
  </si>
  <si>
    <t>*Ithaca Benoin</t>
  </si>
  <si>
    <t>*J Earlice</t>
  </si>
  <si>
    <t>*LottaBottol</t>
  </si>
  <si>
    <t>*Mad Max</t>
  </si>
  <si>
    <t>*Roxanna Darknail</t>
  </si>
  <si>
    <t>*Sinnedbad</t>
  </si>
  <si>
    <t>*Soaren Hightower</t>
  </si>
  <si>
    <t>*Willow Rosebark</t>
  </si>
  <si>
    <t xml:space="preserve"> MA</t>
  </si>
  <si>
    <t xml:space="preserve"> +AV </t>
  </si>
  <si>
    <t xml:space="preserve"> +AG </t>
  </si>
  <si>
    <t xml:space="preserve"> +MA </t>
  </si>
  <si>
    <t xml:space="preserve"> +ST </t>
  </si>
  <si>
    <t>5 6</t>
  </si>
  <si>
    <t>5 2</t>
  </si>
  <si>
    <t>9 7</t>
  </si>
  <si>
    <t>Loner, Regeneration, Thick Skull</t>
  </si>
  <si>
    <t>Loner, Frenzy, Thick Skull, Horns, Mighty Blow</t>
  </si>
  <si>
    <t>Loner, Bone-h., M.B., Strong Arm, Nerves of St., Thick Sk., T. T.-M. -- Loner, Dodge, Right St., Stunty</t>
  </si>
  <si>
    <t>Catch,  Dodge, Sprint</t>
  </si>
  <si>
    <t>Regeneration, Decay</t>
  </si>
  <si>
    <t>Bombardier, Dodge, Secret Weapon, Stunty</t>
  </si>
  <si>
    <t>Chainsaw, Secret, Weapon, Stunty</t>
  </si>
  <si>
    <t>Dodge, Leap, Stunty, Very Long Legs</t>
  </si>
  <si>
    <t>Loner, Br.Tckl, Dirty P., Juggernaut, Mght.B., No Hands, Secret Weapon, Stand Firm</t>
  </si>
  <si>
    <t>z Star 02</t>
  </si>
  <si>
    <t>Loner, Accurate, Bombardier, Dodge, Right Stuff, Secret Weapon, Stunty</t>
  </si>
  <si>
    <t>Loner, Accurate, Block, Bombardier, Secret Weapon, Thick Skull</t>
  </si>
  <si>
    <t>*Crazy Igor</t>
  </si>
  <si>
    <t>Loner, Dauntless, Regeneration, Thick Skull (can bitten like a thrall)</t>
  </si>
  <si>
    <t>Loner, Block, Chainsaw, Secret Weapon, Thick Skull</t>
  </si>
  <si>
    <t>Loner, Chainsaw, Regeneration, Secret Weapon, Side Step</t>
  </si>
  <si>
    <t>Loner, Chainsaw, Secret Weapon, Stand Firm</t>
  </si>
  <si>
    <t>Loner, Claws, Disturbing Presence, Frenzy, Regeneration, Thick Skull</t>
  </si>
  <si>
    <t>*Lewdgrip Whiparm</t>
  </si>
  <si>
    <t>Loner, Chainsaw, Secret Weapon</t>
  </si>
  <si>
    <t>Loner, Block, Dodge, Chainsaw, Secret Weapon, Stunty</t>
  </si>
  <si>
    <t>Loner, D.Player, Dodge, Leap, R.Stuff, Very L.Legs, Sprint, Stunty, S.Feet</t>
  </si>
  <si>
    <t>Made by   Casper Hansen</t>
  </si>
  <si>
    <t>edit &amp; translate by Slauz</t>
  </si>
  <si>
    <t>Nome giocatore</t>
  </si>
  <si>
    <t>Ruolo</t>
  </si>
  <si>
    <t>FO</t>
  </si>
  <si>
    <t>VA</t>
  </si>
  <si>
    <t>Abilità di partenza</t>
  </si>
  <si>
    <t>Avanzamenti</t>
  </si>
  <si>
    <t>Valore</t>
  </si>
  <si>
    <t>RAZZA</t>
  </si>
  <si>
    <t>NOME TEAM</t>
  </si>
  <si>
    <t>VALORE TEAM</t>
  </si>
  <si>
    <t>TESORERIA</t>
  </si>
  <si>
    <t>ALLENATORE</t>
  </si>
  <si>
    <t>C</t>
  </si>
  <si>
    <t>Avanzamento 1</t>
  </si>
  <si>
    <t>Avanzamento 2</t>
  </si>
  <si>
    <t>Avanzamento 3</t>
  </si>
  <si>
    <t>Avanzamento 4</t>
  </si>
  <si>
    <t>Avanzamento 5</t>
  </si>
  <si>
    <t>Avanzamento 6</t>
  </si>
  <si>
    <t>Avanzamenti custom</t>
  </si>
  <si>
    <t>VALORE DEI GIOCATORI DISPONIBILI:</t>
  </si>
  <si>
    <t>VALORE DEGLI EXTRA:</t>
  </si>
  <si>
    <t>mod. val.</t>
  </si>
  <si>
    <t>Incassi</t>
  </si>
  <si>
    <t>Spettatori</t>
  </si>
  <si>
    <t>Note</t>
  </si>
  <si>
    <t>Avversari</t>
  </si>
  <si>
    <t>statistiche</t>
  </si>
  <si>
    <t>Media</t>
  </si>
  <si>
    <t>spet</t>
  </si>
  <si>
    <t>Inizia scegliendo la razza della squadra dal menù a tendina.</t>
  </si>
  <si>
    <t>La colonna "C" indica il numero degli infortuni cronici.</t>
  </si>
  <si>
    <t>Le celle blu (chiaro o scuro) sono le uniche che si possono modificare.</t>
  </si>
  <si>
    <t>Quando si seleziona un giocatore, seguiranno tutte le informazioni per lo specifico ruolo - le caratteristiche di MO, AG, FO e VA, le skill e il prezzo verranno valorizzati automaticamente. Vale anche per gli Star player.</t>
  </si>
  <si>
    <t>MO</t>
  </si>
  <si>
    <t>infortuni stat    MO FO AG VA</t>
  </si>
  <si>
    <t>Nome team, nome giocatore e allenatore non richiedono spiegazioni.E' possibile anche cambiare il numero del roster per ogni giocatore.</t>
  </si>
  <si>
    <t xml:space="preserve">La colonna blu scuro "M" indica i "miss next match" (salta la prossima partita) - scrivi "M" o qualsiasi altra cosa. Inserendo un valore in questa colonna porterai il valore del giocatore a 0 per il prossimo incontro. Quindi il suo valore non sarà sommato al valore totale della squadra. Cancellando la "M" dalla colonna il valore del giocatore tornerà alla normalità. </t>
  </si>
  <si>
    <t>Nelle celle re-roll, fan factor, assistenti allenatore, cheerleader e apotecario possono essere inseriti valori numerici - e si: si può avere un solo apotecario e quindi va inserito semplicemente "1"</t>
  </si>
  <si>
    <t>RE-ROLL</t>
  </si>
  <si>
    <t>CHEERLEADER</t>
  </si>
  <si>
    <t>ASSISTENTI ALL.</t>
  </si>
  <si>
    <t>Quando si cambiano i risultati di un giocatore (numero di TD, casualties, etc) gli SPP verranno ricalcolati. La colonna "kills" di un blu leggermente più scuro non viene usata in questo calcolo - questa cella è serve solo per il divertimento di tenere traccia di quante uccisioni sono state fatte durante le casualties.</t>
  </si>
  <si>
    <t>La piccola colonna a destra degli avanzamenti mostra appunto il numero di avanzamenti disponibili in base al totale degli SPP.</t>
  </si>
  <si>
    <t xml:space="preserve">Le quattro piccole colonne, di un blu leggermente più scuro, chiamate MO, AG, FO e VA servono i decrementi di caratteristica. Se un giocatore perde un punto di forza inserisci -1 nella colonna FO e la caratteristica del giocatore verrà aggiornata. Il sistema non tiene conto che una caratteristica non può avere più di due incrementi o che non può scendere sotto 1. Non è possibile modificare le caratteristiche degli Star player (un sistema per fare in modo che le doppie stat di Brick Far'th &amp; Grotty funzionino).. </t>
  </si>
  <si>
    <t>Si può inserire un modificatore di valore per ogni giocatore. Il valor va inserito in migliaia. Nella colonna successiva si possono inserire SPP aggiuntivi.</t>
  </si>
  <si>
    <t>A destra si possono scegliere gli avanzamenti dei giocatori. Il valore verrà aggiornato di conseguenza, così come le caratteristiche se incrementate. In fondo c'è inoltre una cella per inserire un avanzamento manualmente (ma questa cella non modificherà il valore del giocatore).</t>
  </si>
  <si>
    <t>La cella "tesoreria" gestisce le migliaia (i tre "0" sono presenti nella cella a fianco).</t>
  </si>
  <si>
    <t>Dopo è possibile aggiungere giocatori al roster - il menù a tendina sotto "Ruolo" darà una lista dei giocatori che si potranno ingaggiare in base alla razza scelta. Anche il costo dei re-roll viene modificato in base alla razza scelta, così come se sarà disponibile o meno l'apotecario.</t>
  </si>
  <si>
    <t>Anche qui: i dati vanno inseriti nelle celle di colore blu.</t>
  </si>
  <si>
    <t>I risultati di TD, BH, SI e kills vanno intesi che il primo numero inserito riguarda il tuo score mentre il secondo quello del tuo avversario. Quindi 2-1 significa che hai vinto, mentre 1-2 significa che hai perso.</t>
  </si>
  <si>
    <t>Quando il valori dei TD vengono inseriti il foglio riconosce l'esito del match (vinto/perso/pareggiato) e aggiorna le statistiche.</t>
  </si>
  <si>
    <t>2 4</t>
  </si>
  <si>
    <t>Loner, Diving Catch, Hail Mary Pass, Kick, Kick-off Return, Pass Block</t>
  </si>
  <si>
    <t>Loner, Block, Dodge, Fend, Sprint, Sure Feet</t>
  </si>
  <si>
    <t>Khorne 1</t>
  </si>
  <si>
    <t>Khorne 2</t>
  </si>
  <si>
    <t>Khorne 3</t>
  </si>
  <si>
    <t>Khorne 4</t>
  </si>
  <si>
    <t>Khorne 5</t>
  </si>
  <si>
    <t>Pit Fighter</t>
  </si>
  <si>
    <t>Bloodletter Daemon</t>
  </si>
  <si>
    <t>Horns, Juggernaut, Regeneration</t>
  </si>
  <si>
    <t>Khorne Herald</t>
  </si>
  <si>
    <t>Frenzy, Horns, Juggernaut</t>
  </si>
  <si>
    <t>Bloodthirster</t>
  </si>
  <si>
    <t>Loner, Wild Animal, Claw, Frenzy, Horns, Juggernaut, Regeneration</t>
  </si>
  <si>
    <t>Loner, Frenzy</t>
  </si>
  <si>
    <t>Pit Fighter journeyman</t>
  </si>
  <si>
    <t>Norse Blitzer</t>
  </si>
  <si>
    <t>Yhetee</t>
  </si>
  <si>
    <t>Ultime modifiche:</t>
  </si>
  <si>
    <t>Thrall journeyman</t>
  </si>
  <si>
    <t>latest update: 29 ottobre 2012</t>
  </si>
  <si>
    <t>Bretonnian Lineman</t>
  </si>
  <si>
    <t>Bretonnian Blitzer</t>
  </si>
  <si>
    <t>Bretonnian Yeoman</t>
  </si>
  <si>
    <t>Bretonnian journeyman</t>
  </si>
  <si>
    <t>Block, Catch, Dauntless</t>
  </si>
  <si>
    <t>Loner, Fend</t>
  </si>
  <si>
    <t>Breton 1</t>
  </si>
  <si>
    <t>Breton 2</t>
  </si>
  <si>
    <t>Breton 3</t>
  </si>
  <si>
    <t>Breton 4</t>
  </si>
  <si>
    <t>Bonobo</t>
  </si>
  <si>
    <t>Orangutan</t>
  </si>
  <si>
    <t>Chimpanzee</t>
  </si>
  <si>
    <t>Gorilla</t>
  </si>
  <si>
    <t>Silverback</t>
  </si>
  <si>
    <t>*Furious George</t>
  </si>
  <si>
    <t>*King Boombastic</t>
  </si>
  <si>
    <t>Bonobo journeyman</t>
  </si>
  <si>
    <t>Simyin 1</t>
  </si>
  <si>
    <t>Simyin 2</t>
  </si>
  <si>
    <t>Simyin 3</t>
  </si>
  <si>
    <t>Simyin 4</t>
  </si>
  <si>
    <t>Simyin 5</t>
  </si>
  <si>
    <t>Simyin 6</t>
  </si>
  <si>
    <t>Loner, Extra Arms</t>
  </si>
  <si>
    <t>Loner, Wild Animal, Extra Arms, Grab, Mighty Blow</t>
  </si>
  <si>
    <t>Extra Arms, Strong Arm</t>
  </si>
  <si>
    <t>Extra Arms, Wrestle</t>
  </si>
  <si>
    <t>Extra Arms, Grab</t>
  </si>
  <si>
    <t>z Star 43</t>
  </si>
  <si>
    <t>z Star 44</t>
  </si>
  <si>
    <t>z Star 45</t>
  </si>
  <si>
    <t>z Star 46</t>
  </si>
  <si>
    <t>z Star 47</t>
  </si>
  <si>
    <t>z Star 48</t>
  </si>
  <si>
    <t>z Star 49</t>
  </si>
  <si>
    <t>z Star 50</t>
  </si>
  <si>
    <t>z Star 51</t>
  </si>
  <si>
    <t>z Star 52</t>
  </si>
  <si>
    <t>z Star 53</t>
  </si>
  <si>
    <t>z Star 54</t>
  </si>
  <si>
    <t>z Star 55</t>
  </si>
  <si>
    <t>z Star 56</t>
  </si>
  <si>
    <t>z Star 57</t>
  </si>
  <si>
    <t>z Star 58</t>
  </si>
  <si>
    <t>z Star 59</t>
  </si>
  <si>
    <t>z Star 60</t>
  </si>
  <si>
    <t>Loner, Catch, Dodge, Extra Arms, Pass Block, Strip Ball, Wrestle</t>
  </si>
  <si>
    <t>Loner, Break Tackle, Grab, Mighty Blow, Piling On, Wild Animal</t>
  </si>
  <si>
    <t>z Star 61</t>
  </si>
  <si>
    <t>S</t>
  </si>
  <si>
    <t>R</t>
  </si>
  <si>
    <t>Tribal Linewoman</t>
  </si>
  <si>
    <t>Bull Centaur Blitzer</t>
  </si>
  <si>
    <t>Hobgoblin Runner</t>
  </si>
  <si>
    <t>Eagle Warrior Thrower</t>
  </si>
  <si>
    <t>Piranha Warrior Catcher</t>
  </si>
  <si>
    <t>Koka Kalim Blitzer</t>
  </si>
  <si>
    <t>Enslaved Minotaur</t>
  </si>
  <si>
    <t>Chaos Renegades</t>
  </si>
  <si>
    <t>Renegade journeyman</t>
  </si>
  <si>
    <t>Renegade Goblin</t>
  </si>
  <si>
    <t>Renegade Troll</t>
  </si>
  <si>
    <t>Renegade Ogre</t>
  </si>
  <si>
    <t>Renegade Minotaur</t>
  </si>
  <si>
    <t>Chaos Chosen</t>
  </si>
  <si>
    <t>Beastman Runner</t>
  </si>
  <si>
    <t>Chosen Blocker</t>
  </si>
  <si>
    <t>Bomma</t>
  </si>
  <si>
    <t>Halfling Hopeful</t>
  </si>
  <si>
    <t xml:space="preserve">Halfling Treeman </t>
  </si>
  <si>
    <r>
      <t xml:space="preserve">Mighty Blow, Stand Firm, Strong Arm, Take Root, Thick Skull, Throw Team-Mate, </t>
    </r>
    <r>
      <rPr>
        <sz val="6"/>
        <color indexed="10"/>
        <rFont val="Arial"/>
        <family val="2"/>
      </rPr>
      <t>Timmm-ber!</t>
    </r>
  </si>
  <si>
    <t>Khemri Tomb Kings</t>
  </si>
  <si>
    <t>Skeleton Lineman</t>
  </si>
  <si>
    <t>Anointed Thrower</t>
  </si>
  <si>
    <t>Anointed Blitzer</t>
  </si>
  <si>
    <t>Skink Runner</t>
  </si>
  <si>
    <t>Saurus Blocker</t>
  </si>
  <si>
    <t>Ulfwerenar</t>
  </si>
  <si>
    <t>Necromantic Horror</t>
  </si>
  <si>
    <t>Ghoul Runner</t>
  </si>
  <si>
    <t>Zombie</t>
  </si>
  <si>
    <t>Wight Blitzer</t>
  </si>
  <si>
    <t>Werewolf</t>
  </si>
  <si>
    <t>Zombie journeyman</t>
  </si>
  <si>
    <t>Zombie Journeyman</t>
  </si>
  <si>
    <t>Shambling Undead</t>
  </si>
  <si>
    <t>Mummy</t>
  </si>
  <si>
    <t>Skeleton journeyman</t>
  </si>
  <si>
    <t>Skeleton Journeyman</t>
  </si>
  <si>
    <t>Runt</t>
  </si>
  <si>
    <t>Runt journeyman</t>
  </si>
  <si>
    <t>Runt Journeyman</t>
  </si>
  <si>
    <t>Underworld Denizens</t>
  </si>
  <si>
    <t>Underworld Troll</t>
  </si>
  <si>
    <t>Thrall Lineman</t>
  </si>
  <si>
    <t>Vampire Blitzer</t>
  </si>
  <si>
    <t>Elven Union</t>
  </si>
  <si>
    <t>Elven Union Lineman</t>
  </si>
  <si>
    <t>Elven Union Thrower</t>
  </si>
  <si>
    <t>Elven Union Catcher</t>
  </si>
  <si>
    <t>Elven Union Blitzer</t>
  </si>
  <si>
    <t>Elven Union journeyman</t>
  </si>
  <si>
    <t>Elven Union Journeyman</t>
  </si>
  <si>
    <t>Underw. Skaven Thrower</t>
  </si>
  <si>
    <t>Underw. Skaven Blitzer</t>
  </si>
  <si>
    <t>Underw. Skaven Lineman</t>
  </si>
  <si>
    <t>Pestigor</t>
  </si>
  <si>
    <t>Bloater</t>
  </si>
  <si>
    <t>Rotspawn</t>
  </si>
  <si>
    <t>Timmm-ber!</t>
  </si>
  <si>
    <t>Black Orc Blocker</t>
  </si>
  <si>
    <t>Weeping Dagger</t>
  </si>
  <si>
    <r>
      <t xml:space="preserve">Dodge, </t>
    </r>
    <r>
      <rPr>
        <sz val="6"/>
        <color indexed="10"/>
        <rFont val="Arial"/>
        <family val="2"/>
      </rPr>
      <t>Weeping Dagger</t>
    </r>
  </si>
  <si>
    <t>Lonerl, Block, Dauntless, Frenzy, Multiple Block, Thick Skul</t>
  </si>
  <si>
    <t>*Guffle Pusmaw</t>
  </si>
  <si>
    <r>
      <t xml:space="preserve">Loner, Foul Appearance, </t>
    </r>
    <r>
      <rPr>
        <sz val="6"/>
        <color indexed="10"/>
        <rFont val="Arial"/>
        <family val="2"/>
      </rPr>
      <t>Monstrous Mouth</t>
    </r>
    <r>
      <rPr>
        <sz val="6"/>
        <rFont val="Arial"/>
        <family val="2"/>
      </rPr>
      <t>, Nurgle's Rot</t>
    </r>
  </si>
  <si>
    <t>Monstrous Mouth</t>
  </si>
  <si>
    <t>z Star 62</t>
  </si>
  <si>
    <t>Loner, Dodge, Extra Arms, Prehensile Tail, Two Heads</t>
  </si>
  <si>
    <t>BB16</t>
  </si>
  <si>
    <t>v 1.0.0</t>
  </si>
  <si>
    <t>Versione del foglio excel per la gestione dei roster congruenti con la nuova scatola di Blood Bowl uscito a novembre 2016</t>
  </si>
  <si>
    <r>
      <rPr>
        <b/>
        <sz val="10"/>
        <rFont val="Arial"/>
        <family val="2"/>
      </rPr>
      <t xml:space="preserve">(novità 2016) </t>
    </r>
    <r>
      <rPr>
        <sz val="10"/>
        <rFont val="Arial"/>
      </rPr>
      <t>Inserite due nuove colonne: "S" e "R". La prima (S) serve per gestire le stagioni giocate dai vari giocatori e da aggiornare ad ogni riconvocazione, mentre la seconda (R) serve per indicare l'intenzione del giocatore di ritirarsi al termine delle stagione se sbaglia il tiro del d6 sul numero di stagioni giocate.</t>
    </r>
  </si>
  <si>
    <t>v 1.0.1</t>
  </si>
  <si>
    <t>corretto il glitch che non nascondeva l'apotecario per le squadre: Shambling Undead, Necromantic Horror e Khemri Tomb Kings</t>
  </si>
  <si>
    <t>corretto un problema col numero massimo di "Ghoul Runner" per la razza "Shambling Undead"</t>
  </si>
  <si>
    <t>v 1.0.2</t>
  </si>
  <si>
    <t>Coretta l'area di stampa, ora include il prezzo dei giocatori</t>
  </si>
  <si>
    <t>Slann (Naf)</t>
  </si>
  <si>
    <t>Simyin (nu)</t>
  </si>
  <si>
    <t>Renegade Human</t>
  </si>
  <si>
    <t>Renegade Skaven</t>
  </si>
  <si>
    <t>Renegade Dark Elf</t>
  </si>
  <si>
    <t>Fatti alcuni adeguamenti in base alle linee guida Naf:</t>
  </si>
  <si>
    <t>&gt; La razza Slann è ufficiale per la NAF e viene indicata con (Naf)</t>
  </si>
  <si>
    <t>&gt; Restano non ufficiali (nu) le razze Bretonnian, Khorne Daemons e Simyin</t>
  </si>
  <si>
    <t>&gt; Sono stati mantenuti tutti gli Star Player</t>
  </si>
  <si>
    <t>Piccolo aggiustamento nelle descrizioni dei ruoli per la razza Chaos Renegades (per farli visualizzare meglio nelle celle)</t>
  </si>
  <si>
    <t>v 1.0.3 &gt; Adeguamento a "Naf Guideline Feb 2017"</t>
  </si>
  <si>
    <t>Human Nobility (gw)</t>
  </si>
  <si>
    <t>Bodyguard</t>
  </si>
  <si>
    <t>Retainer</t>
  </si>
  <si>
    <t>Human Nobility Thrower</t>
  </si>
  <si>
    <t>Princeling</t>
  </si>
  <si>
    <t>*Heinrich von Duisgart</t>
  </si>
  <si>
    <r>
      <t xml:space="preserve">Loner, Block, Dirty Player, </t>
    </r>
    <r>
      <rPr>
        <sz val="6"/>
        <color indexed="10"/>
        <rFont val="Arial"/>
        <family val="2"/>
      </rPr>
      <t>Filthy Rich</t>
    </r>
  </si>
  <si>
    <t>z Star 63</t>
  </si>
  <si>
    <t>Filthy Rich</t>
  </si>
  <si>
    <t>HumNobility 1</t>
  </si>
  <si>
    <t>HumNobility 2</t>
  </si>
  <si>
    <t>HumNobility 3</t>
  </si>
  <si>
    <t>HumNobility 4</t>
  </si>
  <si>
    <t>HumNobility 5</t>
  </si>
  <si>
    <t>HumNobility 6</t>
  </si>
  <si>
    <t>Block, Guard</t>
  </si>
  <si>
    <t>Dodge, Catch, Pro</t>
  </si>
  <si>
    <t xml:space="preserve">Ogre   </t>
  </si>
  <si>
    <t xml:space="preserve">Ghoul Runner </t>
  </si>
  <si>
    <t>Savage Orc (gw)</t>
  </si>
  <si>
    <t>Savage Orc journeyman</t>
  </si>
  <si>
    <t>Retainer journeyman</t>
  </si>
  <si>
    <t>Savage Orc Lineman</t>
  </si>
  <si>
    <t>Savage Orc Thrower</t>
  </si>
  <si>
    <t>Savage Orc Blitzer</t>
  </si>
  <si>
    <t>Savege Orc Brute</t>
  </si>
  <si>
    <t>Swamp Troll</t>
  </si>
  <si>
    <t>*Grut Gitgobbla</t>
  </si>
  <si>
    <t>SavageOrc 1</t>
  </si>
  <si>
    <t>SavageOrc 2</t>
  </si>
  <si>
    <t>SavageOrc 3</t>
  </si>
  <si>
    <t>SavageOrc 4</t>
  </si>
  <si>
    <t>SavageOrc 5</t>
  </si>
  <si>
    <t>SavageOrc 6</t>
  </si>
  <si>
    <t>Frenzy, Nerves of Steel, Pass</t>
  </si>
  <si>
    <t>Block, Frenzy</t>
  </si>
  <si>
    <t>Loner, Block, Frenzy, Claw, Juggernaut</t>
  </si>
  <si>
    <t>z Star 64</t>
  </si>
  <si>
    <t>v 1.0.4 &gt; Aggiunte nuove razze "Human Nobility" e "Savage Orc"</t>
  </si>
  <si>
    <t>Aggiunte le due nuove razze presenti sull'app ufficiale GW per BloodBowl (My Dugout): Human Nobility e Savage Orc. Non sono razze ufficiali e vengono contraddistinte con (gw) in fondo al nome.</t>
  </si>
  <si>
    <t xml:space="preserve">Aggiunti anche i due nuovi relativi Star Player: </t>
  </si>
  <si>
    <t>&gt; Heinrich von Duisgart (per gli Human Nobility)</t>
  </si>
  <si>
    <t>&gt; Grut Gitgobbla (per i Savage Orc)</t>
  </si>
  <si>
    <t>Beastman journeyman</t>
  </si>
  <si>
    <t>Beastman Journeyman</t>
  </si>
  <si>
    <t>v 1.0.5</t>
  </si>
  <si>
    <t>Corretto problema con i journeyman della razza "Chaos Chosen"</t>
  </si>
  <si>
    <t>v 1.0.6</t>
  </si>
  <si>
    <t>Aggiornati gli avanzamenti per i Bretonnian Blitzer: ora ottengono skill G, P e A con tiro normale</t>
  </si>
  <si>
    <t>Prima versione che utilizza le seguenti fonti:
Scatola Base di Blood Bowl
Manuale Death Zone - Season One per gestire nuove leghe
Pdf con le errata di Death Zone distribuito sul sito ufficiale
Pdf "Blood Bowl Teams of Legend" distribuito sul sito ufficiale, che contiene tutte le restanti razze</t>
  </si>
  <si>
    <t>Doom Diver</t>
  </si>
  <si>
    <t>'Ooligan</t>
  </si>
  <si>
    <t>Renegade Orc</t>
  </si>
  <si>
    <t>Chaos Pact 9</t>
  </si>
  <si>
    <t>*Bo Gallanté</t>
  </si>
  <si>
    <t>Loner, Dodge, Side Step, Sprint, Sure Feet</t>
  </si>
  <si>
    <t>*Glart Smashrib</t>
  </si>
  <si>
    <t>Loner, Block, Claw, Juggernaut, Stand Firm,  Grab</t>
  </si>
  <si>
    <t>*Karla von Kill</t>
  </si>
  <si>
    <t>Loner, Block, Dauntless, Dodge, Jump Up</t>
  </si>
  <si>
    <t>*Kreek Rustgouger</t>
  </si>
  <si>
    <t>Loner, Ball &amp; Chain, Mighty Blow, No Hands, Prehensile Tail, Secret Weapon</t>
  </si>
  <si>
    <t>*Madcap Miggz</t>
  </si>
  <si>
    <t>Loner, Break Tackle, Claws, Leap, No Hands, Very Long Legs, Wild Animal</t>
  </si>
  <si>
    <t>*Ripper Bolgrot</t>
  </si>
  <si>
    <t>*The Swift Twins</t>
  </si>
  <si>
    <t>7 7</t>
  </si>
  <si>
    <t>3 3</t>
  </si>
  <si>
    <t>4 5</t>
  </si>
  <si>
    <t>8 7</t>
  </si>
  <si>
    <t>Loner, Block, M.Blow, Tackle -- Loner, Accurate, Nerves of Steel, Pass, Safe Throw, Sure Hands</t>
  </si>
  <si>
    <r>
      <t xml:space="preserve">Right Stuff,  Stunty, </t>
    </r>
    <r>
      <rPr>
        <sz val="6"/>
        <color indexed="10"/>
        <rFont val="Arial"/>
        <family val="2"/>
      </rPr>
      <t>Swoop</t>
    </r>
  </si>
  <si>
    <t>Swoop</t>
  </si>
  <si>
    <t>Disturbing Presence, Dodge, Fan Favourite, Right Stuff, Stunty</t>
  </si>
  <si>
    <t>Goblin 8</t>
  </si>
  <si>
    <t>Goblin 9</t>
  </si>
  <si>
    <t>z Star 65</t>
  </si>
  <si>
    <t>z Star 66</t>
  </si>
  <si>
    <t>z Star 67</t>
  </si>
  <si>
    <t>z Star 68</t>
  </si>
  <si>
    <t>z Star 69</t>
  </si>
  <si>
    <t>v 1.0.7 &gt; Dead Zone - Season Two update &amp; nuove razze "Pestilent Vermin" e "Slayer Hold"</t>
  </si>
  <si>
    <t>Aggiunte altre due nuove razze disponibili sull'app ufficiale GW per BloodBowl (My Dugout): Pestilent Vermin (skaven) e Slayer Hold (dwarf). Non sono razze ufficiali e vengono contraddistinte con (gw) in fondo al nome.</t>
  </si>
  <si>
    <t>&gt; Buboe Fasterspit (per i Pestilent Vermin)</t>
  </si>
  <si>
    <t>&gt; Grobrik Orcbiter (per gli Slayer Hold)</t>
  </si>
  <si>
    <t>Pestilent Vermin (gw)</t>
  </si>
  <si>
    <t>Novitate</t>
  </si>
  <si>
    <t>Pox-flinger</t>
  </si>
  <si>
    <t>Cardinal</t>
  </si>
  <si>
    <t>Poison-keeper</t>
  </si>
  <si>
    <t>*Buboe Fasterspit</t>
  </si>
  <si>
    <t>Novitate journeyman</t>
  </si>
  <si>
    <t>Loner, Disturbing Presence, Frenzy, Horns, Mighty Blow, Prehensile Tail, Regeneration</t>
  </si>
  <si>
    <t>Pestilent 1</t>
  </si>
  <si>
    <t>Pestilent 2</t>
  </si>
  <si>
    <t>Pestilent 3</t>
  </si>
  <si>
    <t>Pestilent 4</t>
  </si>
  <si>
    <t>Pestilent 5</t>
  </si>
  <si>
    <t>Pestilent 6</t>
  </si>
  <si>
    <t>Bombardier, Pass, Secret Weapon</t>
  </si>
  <si>
    <t>Loner, Disturbing Presence</t>
  </si>
  <si>
    <t>Block, Horns</t>
  </si>
  <si>
    <t>Dodge, Stab</t>
  </si>
  <si>
    <t>Slayer Hold (gw)</t>
  </si>
  <si>
    <t>Beast Slayer</t>
  </si>
  <si>
    <t>*Grobrik Orcbiter</t>
  </si>
  <si>
    <t>Skaven Slayer</t>
  </si>
  <si>
    <t>Dragon Slayer</t>
  </si>
  <si>
    <t>Slayer journeyman</t>
  </si>
  <si>
    <t>Dauntless, Thick Skull</t>
  </si>
  <si>
    <t>Break Tackle, Frenzy, Nerves of Steel, Thick Skull</t>
  </si>
  <si>
    <t>Loner, Dauntless, Thick Skull</t>
  </si>
  <si>
    <t>Block, Dauntless, Frenzy, Thick Skull</t>
  </si>
  <si>
    <t>Block, Dauntless, Juggernaut, Thick Skull, Stand Firm</t>
  </si>
  <si>
    <t>Slayer 1</t>
  </si>
  <si>
    <t>Slayer 2</t>
  </si>
  <si>
    <t>Slayer 3</t>
  </si>
  <si>
    <t>Slayer 4</t>
  </si>
  <si>
    <t>Slayer 5</t>
  </si>
  <si>
    <t>Loner, Block, Dauntless, Juggernaut, Mighty Blow, Thick Skull</t>
  </si>
  <si>
    <t>z Star 70</t>
  </si>
  <si>
    <t>z Star 71</t>
  </si>
  <si>
    <t>Aggiornato il foglio al manuale Dead Zone - Season Two, queste le principali modifiche:</t>
  </si>
  <si>
    <t>&gt; Aggiunti nuovi Star Player: Bo Gallanté, Glart Smashrip, Karla von Kill, Kreek Rustgouger, Madcap Miggz e The Swift Twins</t>
  </si>
  <si>
    <t>&gt; Aggiornata la razza "Chaos Renegade" con l'aggiunta del positional Orc Renegade</t>
  </si>
  <si>
    <t>&gt; Aggiornata la razza "Goblin" con i nuovi positional: 'Ooligan e Doom Diver</t>
  </si>
  <si>
    <t>v 1.0.8</t>
  </si>
  <si>
    <t>Rimosso il blocco sulle celle delle colonne "S" e "R" (stagioni giocate e ritiro)</t>
  </si>
  <si>
    <t>*Frank N Stein</t>
  </si>
  <si>
    <t>*G'Ral Blodschüker</t>
  </si>
  <si>
    <t>*Lord Borak the Despoiler</t>
  </si>
  <si>
    <r>
      <t xml:space="preserve">Loner, </t>
    </r>
    <r>
      <rPr>
        <sz val="6"/>
        <color indexed="10"/>
        <rFont val="Arial"/>
        <family val="2"/>
      </rPr>
      <t>Dodge</t>
    </r>
    <r>
      <rPr>
        <sz val="6"/>
        <rFont val="Arial"/>
        <family val="2"/>
      </rPr>
      <t>, Pass, Strong Arm, Sure Hands, Tentacles</t>
    </r>
  </si>
  <si>
    <t>*Bilerot Vomitflesh</t>
  </si>
  <si>
    <t>Loner, Disturbing Presence, Foul Appearance, Dirty Player</t>
  </si>
  <si>
    <t>Loner, Prehensile Tail, Tackle, Tentacles, Two Heads, Wrestle</t>
  </si>
  <si>
    <t>*Scyla Anfingrimm</t>
  </si>
  <si>
    <t>Loner, Claws, Frenxy, Prehensile Tail, Thick Skull, Wild Animal</t>
  </si>
  <si>
    <t>*Gobbler Grimlich</t>
  </si>
  <si>
    <r>
      <t xml:space="preserve">Loner, Big Hand, Disturbing Presence, Leap, </t>
    </r>
    <r>
      <rPr>
        <sz val="6"/>
        <color indexed="10"/>
        <rFont val="Arial"/>
        <family val="2"/>
      </rPr>
      <t>Monstrous Mouth</t>
    </r>
    <r>
      <rPr>
        <sz val="6"/>
        <rFont val="Arial"/>
        <family val="2"/>
      </rPr>
      <t>, Regeneration, Tentacles, Very Long Legs</t>
    </r>
  </si>
  <si>
    <t>z Star 72</t>
  </si>
  <si>
    <t>z Star 73</t>
  </si>
  <si>
    <t>z Star 74</t>
  </si>
  <si>
    <t>z Star 75</t>
  </si>
  <si>
    <t>*Asperon Thorn</t>
  </si>
  <si>
    <t>Loner, Hail Mary Pass, Kick-off Return, Pass, Safe Throw, Sure Hands</t>
  </si>
  <si>
    <t>*Elijah Doom</t>
  </si>
  <si>
    <t>Loner, Fend, Guard, Stand Firm, Wrestle</t>
  </si>
  <si>
    <t>*Kiroth Krakeneye</t>
  </si>
  <si>
    <t>Loner, Disturbing Presence, Foul Appearance, Pass Block, Tackle, Tentacles</t>
  </si>
  <si>
    <t>*Modrix Hex</t>
  </si>
  <si>
    <t>*Bulla Shardhorn</t>
  </si>
  <si>
    <t>Loner, Block, Extra Arms, Foul Appearance, Horns, Nurgle's Rot, Regeneration, Two Heads</t>
  </si>
  <si>
    <t>*Tolly Glocklinger</t>
  </si>
  <si>
    <t>Loner, Ball &amp; Chain, Disturb. Presence, Foul App., No Hands, Nurgle's Rot, Secret Weapon, Stand Firm</t>
  </si>
  <si>
    <t>*Count Luthor von Drakenborg</t>
  </si>
  <si>
    <t>Loner, Block, Hypnotic Gaze, Regeneration, Side Step</t>
  </si>
  <si>
    <t>Loner, Break Tackle, Mighty Blow, Regeneration, Stand Firm, Thick Skull</t>
  </si>
  <si>
    <t>Loner, Catch, Dodge, Sure Feet, Wrestle</t>
  </si>
  <si>
    <t>*Bryce 'The Slice' Cambuel</t>
  </si>
  <si>
    <t>Loner, Chainsaw, Regeneration, Secret Weapon, Stand Firm, Thick Skull</t>
  </si>
  <si>
    <t>Loner, Block, Disturbing Presence, Juggernaut, Regeneration, Strip Ball, Tackle</t>
  </si>
  <si>
    <t>*Skrull Halfheight</t>
  </si>
  <si>
    <t>Loner, Accurate, Nerves of Steel, Pass, Regeneration, Sure Hands, Thick Skull</t>
  </si>
  <si>
    <t>*'Rotten' Rick Bupkeis</t>
  </si>
  <si>
    <t>Loner, Drity Player, Regeneration, Sneaky Git</t>
  </si>
  <si>
    <t>*Throttlesnot 'The Impaler'</t>
  </si>
  <si>
    <t>Loner, Dirty Player, Dodge, Leap, Regeneration, Secret Weapon, Stab, Stunty</t>
  </si>
  <si>
    <t>*Gretchen Wächter</t>
  </si>
  <si>
    <t>*Withergrasp Doubledrool</t>
  </si>
  <si>
    <t>z Star 76</t>
  </si>
  <si>
    <t>z Star 77</t>
  </si>
  <si>
    <t>z Star 78</t>
  </si>
  <si>
    <t>z Star 79</t>
  </si>
  <si>
    <t>z Star 80</t>
  </si>
  <si>
    <t>z Star 81</t>
  </si>
  <si>
    <t>z Star 82</t>
  </si>
  <si>
    <t>z Star 83</t>
  </si>
  <si>
    <t>z Star 84</t>
  </si>
  <si>
    <t>z Star 85</t>
  </si>
  <si>
    <t>z Star 86</t>
  </si>
  <si>
    <t>z Star 87</t>
  </si>
  <si>
    <t>z Star 88</t>
  </si>
  <si>
    <t>z Star 89</t>
  </si>
  <si>
    <t>Loner, Block, Dauntless, Dodge, Fend, Frenzy, Mighty Blow</t>
  </si>
  <si>
    <t>Bretonnian (Naf)</t>
  </si>
  <si>
    <t>*Ivan Deathshroud</t>
  </si>
  <si>
    <t>Khorne Daemons (Naf)</t>
  </si>
  <si>
    <t>Loner, Dist. Presence, Dodge, Foul Appear., Jump Up, No Hands, Regen., Shadowing, Side Step</t>
  </si>
  <si>
    <t>Fatti alcuni adeguamenti in base alle linee guida Naf (gennaio 2019):</t>
  </si>
  <si>
    <t>&gt; Le razze Bretonnian e Khorne Daemons diventano "raccomandate NAF" (come gli slann) e vengono indicate nel foglio con "(Naf)"</t>
  </si>
  <si>
    <t>&gt; Aggiornato l'elenco degli Star Player disponibili per queste due razze</t>
  </si>
  <si>
    <t>&gt; Aggiunti nuovi Star Player presenti nelle riviste ufficiali GW "Spike! Magazine" numeri 1, 2, 3 e 4: Asperon Thorn, Bilerot Vomitflesh, Bulla Shardhorn, Bryce 'The Slice' Cambuel, Frank N Stein, Gobbler Grimlich, G'Ral Blodschüker, Gretchen Wächter, Ivan 'The Animal' Deathshroud, Kiroth Krakeneye, Modrix Hex, 'Rotten' Rick Bupkeis, Scyla Anfingrimm, Skrull Halfheight, Tolly Glocklinger, Withergrasp Doubledrool</t>
  </si>
  <si>
    <t>&gt; Lo Star Player Guffle Pusmaw ora potrà giocare anche per le razze Chaos Chosen e Chaos Renegades</t>
  </si>
  <si>
    <t>&gt; Lo Star Player Helmut Wulf ora potrà giocare anche per la razza Chaos Renegades</t>
  </si>
  <si>
    <t xml:space="preserve">Aggiornati costi e skill per due Star Player esistenti: </t>
  </si>
  <si>
    <t>&gt; Ramtut III ora costa 360.000 m.o.</t>
  </si>
  <si>
    <t>&gt; Lewdgrip Whiparm ora costa 160.000 m.o. e ottiene l'abilità "Dodge"</t>
  </si>
  <si>
    <t>v 1.0.9 &gt; Adeguamento "Rules for NAF Turnaments 2019" + Inclusione Star Players "Spike! Magazine n.4"</t>
  </si>
  <si>
    <t>Fatto qualche piccolo fix e gli Star Player sono ora visualizzati ora nel menù a tendina in ordine di costo al momento della selezione.</t>
  </si>
  <si>
    <t>Halfling Catcher</t>
  </si>
  <si>
    <t>Halfling Hefty</t>
  </si>
  <si>
    <t>Right Stuff, Dodge, Catch, Sprint, Stunty</t>
  </si>
  <si>
    <t>Dodge, Fend, Stunty</t>
  </si>
  <si>
    <t>Halfling 1</t>
  </si>
  <si>
    <t>Halfling 2</t>
  </si>
  <si>
    <t>Halfling 4</t>
  </si>
  <si>
    <t>Halfling 5</t>
  </si>
  <si>
    <r>
      <t xml:space="preserve">Loner, Block, Thick Skull, Mighty Blow, Stand Firm, Throw Team-mate, Strong Arm, </t>
    </r>
    <r>
      <rPr>
        <sz val="6"/>
        <color indexed="10"/>
        <rFont val="Arial"/>
        <family val="2"/>
      </rPr>
      <t>Timmm-ber!</t>
    </r>
  </si>
  <si>
    <r>
      <t xml:space="preserve">Loner, Dodge, Secret Weapon, Stab, Stunty, </t>
    </r>
    <r>
      <rPr>
        <sz val="6"/>
        <color indexed="10"/>
        <rFont val="Arial"/>
        <family val="2"/>
      </rPr>
      <t>Trademark Stilts</t>
    </r>
  </si>
  <si>
    <t>Trademark Stilts</t>
  </si>
  <si>
    <t>z Star 90</t>
  </si>
  <si>
    <t>*Neddley Verrüca</t>
  </si>
  <si>
    <t>*Cindy Piewhistie</t>
  </si>
  <si>
    <t>*Big Jobo Hairyfoot</t>
  </si>
  <si>
    <t>*Rumbelow Sheepskin</t>
  </si>
  <si>
    <t>z Star 91</t>
  </si>
  <si>
    <t>Loner, Dodge, Accurate, Bombardier, Secret Weapon, Stunty</t>
  </si>
  <si>
    <t>z Star 92</t>
  </si>
  <si>
    <t>Loner, Dirty Player, Stand Firm, Stunty, Tackle, Wrestle</t>
  </si>
  <si>
    <t>z Star 93</t>
  </si>
  <si>
    <t>Loner, Block, Horns, Juggernaut, No Hands, Tackle, Thick Skull</t>
  </si>
  <si>
    <t>&gt; Nuovi positional "Halfling Catcher" e "Halfling Hefty"</t>
  </si>
  <si>
    <t>&gt; Aggiunti nuovi Star Player: Cindy Piewhistie, Big Jobo Hairyfoot, Neddley Verrüca, Rumbelow Sheepskin</t>
  </si>
  <si>
    <t>v 1.10 &gt; Aggiornamento "Spike! Magazine n.5"</t>
  </si>
  <si>
    <t>Aggiornato il foglio riportando le novità introdotte della rivista ufficiale GW "Spike! Magazine" numero 5, che aggiunge nuovi positional nel roster e nuovi star-player per la razza Halfling:</t>
  </si>
  <si>
    <t>v 1.11 &gt; Aggiornamento "Spike! Magazine n.6"</t>
  </si>
  <si>
    <t>Aggiornato il foglio riportando le novità introdotte della rivista ufficiale GW "Spike! Magazine" numero 6, che aggiunge nuovi star-player per la razza Wood Elf:</t>
  </si>
  <si>
    <t>*Gloriel Summerblow</t>
  </si>
  <si>
    <t>Loner, Accurate, Dodge, Pass, Side Step, Sure Hands</t>
  </si>
  <si>
    <t>*Swiftvine Glimmershard</t>
  </si>
  <si>
    <t>Loner, Disturbing Presence, Fend, Side Step, Stab, Stunty</t>
  </si>
  <si>
    <t>*Maple Highgrove</t>
  </si>
  <si>
    <t>Loner, Grab, Mighty Blow, Stand Firm, Tentacles, Thick Skull</t>
  </si>
  <si>
    <t>*Zolcath the Zoat</t>
  </si>
  <si>
    <t>Loner, Disturbing Presence, Juggermaut, Mighty Blow, Prehensile Tail, Regeneration, Sure Feet</t>
  </si>
  <si>
    <t>*Curnoth Darkwold</t>
  </si>
  <si>
    <t>Loner, Dodge, Frenzy, Jump Up, Leap, Wrestle</t>
  </si>
  <si>
    <t>z Star 94</t>
  </si>
  <si>
    <t>z Star 95</t>
  </si>
  <si>
    <t>z Star 96</t>
  </si>
  <si>
    <t>z Star 97</t>
  </si>
  <si>
    <t>z Star 98</t>
  </si>
  <si>
    <t>&gt; Aggiunti 5 nuovi Star Player: Curnoth Darkwold, Gloriel Summerblow, Maple Highgrove, Swiftvine Glimmershard, Zolcath the Zoat (che gioca anche per Amazon e Lizardmen)</t>
  </si>
  <si>
    <t>Chameleon Skink</t>
  </si>
  <si>
    <t>*Drull and Dribl</t>
  </si>
  <si>
    <t>*Anqi Panqi</t>
  </si>
  <si>
    <t>*Glotl Stop</t>
  </si>
  <si>
    <t>Dodge, Pass Block, Shadowing, Stunty</t>
  </si>
  <si>
    <t>Lizard 5</t>
  </si>
  <si>
    <t>Loner, Block, Grab, Stand Firm</t>
  </si>
  <si>
    <t>8 8</t>
  </si>
  <si>
    <t>2 2</t>
  </si>
  <si>
    <t>Loner, Dodge, Side Step, Stab, Stunty -- Loner, Dodge, Dirty Pl., Side Step, Sneaky Git, Stunty</t>
  </si>
  <si>
    <t>z Star 99</t>
  </si>
  <si>
    <t>Loner, Frenzy, Mighty Blow, Pilling On, Prehensile Tail, Thick Skull, Wild Animal</t>
  </si>
  <si>
    <t>z Star 100</t>
  </si>
  <si>
    <t>v 1.12 &gt; Aggiornamento "Spike! Magazine n.7"</t>
  </si>
  <si>
    <t>&gt; Aggiunti 3 nuovi Star Player: Anqi Panqi, Drull and Dribl, Glotl Stop (che gioca anche per Amazon)</t>
  </si>
  <si>
    <t>Aggiornato il foglio riportando le novità introdotte della rivista ufficiale GW "Spike! Magazine" numero 7, che aggiunge un nuovo positional nel roster e nuovi star-player per la razza Lizardmen:</t>
  </si>
  <si>
    <t>&gt; Nuovo positional "Chameleon Skink"</t>
  </si>
  <si>
    <t>BB16 v 1.12.1</t>
  </si>
  <si>
    <t>v 1.12.1</t>
  </si>
  <si>
    <t>Corretto il valore dello Star Player Drull and Dribl (ora il valore corretto è di 190.000 m.o.)</t>
  </si>
  <si>
    <t>Bellathon "Hawkeye"</t>
  </si>
  <si>
    <t>Thalmerun "Sharpclaw"</t>
  </si>
  <si>
    <t>Eliandir "Whitefang"</t>
  </si>
  <si>
    <t>Thovar "Lynxtail"</t>
  </si>
  <si>
    <t>Ardwal "Moonshine"</t>
  </si>
  <si>
    <t>Mehri "Greycloud"</t>
  </si>
  <si>
    <t>Elror "Foxear"</t>
  </si>
  <si>
    <t>Taurtalthor "Brownleaf"</t>
  </si>
  <si>
    <t>Amlach "Redstar"</t>
  </si>
  <si>
    <t>Dydrarus "Blackdiamond"</t>
  </si>
  <si>
    <t>Shanahan "Lemontree"</t>
  </si>
  <si>
    <t>ChanElf n.9 (ongoing sponsor), Blodger Energy Drink (ongoing sponsor), Emporio Sportivo Steelhelm (sponsor maggiore), Stadio di Proprietà: Parc des Princes (chioschi merchandising integrati), Secondi Classificati LBBL 2019</t>
  </si>
  <si>
    <t>Hippie</t>
  </si>
  <si>
    <t>Bluesky Hawk Riders</t>
  </si>
  <si>
    <t>Eldril Sidewinder</t>
  </si>
  <si>
    <t>Campione, Medico Personale</t>
  </si>
  <si>
    <t>Gli Araldi</t>
  </si>
  <si>
    <t>Bone Breakers</t>
  </si>
  <si>
    <t>Darkshard Deceivers</t>
  </si>
  <si>
    <t>All You Can Hit</t>
  </si>
  <si>
    <t>Hard Rock Blu Bay</t>
  </si>
  <si>
    <t>Bora Bora Bartenders</t>
  </si>
  <si>
    <t>Teknoratz</t>
  </si>
  <si>
    <t>Southern Kings</t>
  </si>
  <si>
    <t>White Moon's Runners</t>
  </si>
  <si>
    <t>60+30+30</t>
  </si>
  <si>
    <t>50+60+40</t>
  </si>
  <si>
    <t>60+20+30+60</t>
  </si>
  <si>
    <t>Amichevole</t>
  </si>
  <si>
    <t>tempo: tormenta</t>
  </si>
  <si>
    <t>ongoing sponsor (ChanElf n.9)</t>
  </si>
  <si>
    <t>stadio: amanti del bel tempo. Ongoing sponsor (Blodger Energy Drink)</t>
  </si>
  <si>
    <t>stadio: astrogranito, tempo: pioggia al primo kick off</t>
  </si>
  <si>
    <t>stadio: sotterranei malconci. Sponsor Maggiore (Emporio Sportivo Steelhelm), Tiro errori costosi ok. Quarti di Finale LBBL 2019</t>
  </si>
  <si>
    <t>stadio: chioschi merchandising integrati (diventato di residenza). Tiro errori costosi -30k. Semifinale LBBL 2019</t>
  </si>
  <si>
    <t>stadio: solid stone. Acquisto stadio di proprietà. LIUTBOWL2019</t>
  </si>
  <si>
    <t>stadio: Parc des Princes (home), tempo: Blizzard (cambia primo kick off), -40k ingaggio star</t>
  </si>
  <si>
    <t>Girathon "Sweetbreeze"</t>
  </si>
  <si>
    <t>Torendil "Strongroots"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</si>
</sst>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k"/>
  </numFmts>
  <fonts count="35" x14ac:knownFonts="1">
    <font>
      <sz val="10"/>
      <name val="Arial"/>
    </font>
    <font>
      <sz val="10"/>
      <name val="Arial"/>
      <family val="2"/>
    </font>
    <font>
      <sz val="8"/>
      <name val="Arial"/>
      <family val="2"/>
    </font>
    <font>
      <sz val="6"/>
      <name val="Arial"/>
      <family val="2"/>
    </font>
    <font>
      <sz val="7"/>
      <name val="Arial"/>
      <family val="2"/>
    </font>
    <font>
      <b/>
      <sz val="8"/>
      <name val="Arial"/>
      <family val="2"/>
    </font>
    <font>
      <b/>
      <sz val="10"/>
      <name val="Arial"/>
      <family val="2"/>
    </font>
    <font>
      <sz val="10"/>
      <name val="Arial"/>
      <family val="2"/>
    </font>
    <font>
      <sz val="9"/>
      <name val="Arial"/>
      <family val="2"/>
    </font>
    <font>
      <u/>
      <sz val="10"/>
      <color indexed="12"/>
      <name val="Arial"/>
      <family val="2"/>
    </font>
    <font>
      <sz val="6"/>
      <color indexed="23"/>
      <name val="Arial"/>
      <family val="2"/>
    </font>
    <font>
      <b/>
      <sz val="7"/>
      <color indexed="16"/>
      <name val="Arial"/>
      <family val="2"/>
    </font>
    <font>
      <sz val="6.5"/>
      <name val="Arial"/>
      <family val="2"/>
    </font>
    <font>
      <sz val="7"/>
      <color indexed="63"/>
      <name val="Arial"/>
      <family val="2"/>
    </font>
    <font>
      <sz val="6"/>
      <color indexed="63"/>
      <name val="Arial"/>
      <family val="2"/>
    </font>
    <font>
      <sz val="1"/>
      <name val="Arial"/>
      <family val="2"/>
    </font>
    <font>
      <sz val="8"/>
      <color indexed="63"/>
      <name val="Arial"/>
      <family val="2"/>
    </font>
    <font>
      <b/>
      <sz val="12"/>
      <name val="Arial"/>
      <family val="2"/>
    </font>
    <font>
      <sz val="9"/>
      <color indexed="9"/>
      <name val="Arial"/>
      <family val="2"/>
    </font>
    <font>
      <sz val="7"/>
      <color indexed="9"/>
      <name val="Arial"/>
      <family val="2"/>
    </font>
    <font>
      <sz val="7"/>
      <color indexed="23"/>
      <name val="Arial"/>
      <family val="2"/>
    </font>
    <font>
      <sz val="9"/>
      <color indexed="47"/>
      <name val="Arial"/>
      <family val="2"/>
    </font>
    <font>
      <sz val="9"/>
      <color indexed="19"/>
      <name val="Arial"/>
      <family val="2"/>
    </font>
    <font>
      <sz val="9"/>
      <color indexed="60"/>
      <name val="Arial"/>
      <family val="2"/>
    </font>
    <font>
      <sz val="8"/>
      <name val="Arial"/>
      <family val="2"/>
    </font>
    <font>
      <sz val="7"/>
      <color indexed="55"/>
      <name val="Arial"/>
      <family val="2"/>
    </font>
    <font>
      <sz val="6.3"/>
      <name val="Arial"/>
      <family val="2"/>
    </font>
    <font>
      <sz val="7"/>
      <color indexed="47"/>
      <name val="Arial"/>
      <family val="2"/>
    </font>
    <font>
      <sz val="6.5"/>
      <color indexed="63"/>
      <name val="Arial"/>
      <family val="2"/>
    </font>
    <font>
      <i/>
      <sz val="7"/>
      <color indexed="23"/>
      <name val="Arial"/>
      <family val="2"/>
    </font>
    <font>
      <sz val="8"/>
      <color indexed="81"/>
      <name val="Tahoma"/>
      <family val="2"/>
    </font>
    <font>
      <b/>
      <sz val="8"/>
      <color indexed="81"/>
      <name val="Tahoma"/>
      <family val="2"/>
    </font>
    <font>
      <sz val="6"/>
      <color indexed="10"/>
      <name val="Arial"/>
      <family val="2"/>
    </font>
    <font>
      <sz val="6"/>
      <color rgb="FFFF0000"/>
      <name val="Arial"/>
      <family val="2"/>
    </font>
    <font>
      <sz val="10"/>
      <color rgb="FFFF0000"/>
      <name val="Arial"/>
      <family val="2"/>
    </font>
  </fonts>
  <fills count="19">
    <fill>
      <patternFill patternType="none"/>
    </fill>
    <fill>
      <patternFill patternType="gray125"/>
    </fill>
    <fill>
      <patternFill patternType="solid">
        <fgColor indexed="15"/>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6"/>
        <bgColor indexed="64"/>
      </patternFill>
    </fill>
    <fill>
      <patternFill patternType="solid">
        <fgColor indexed="6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DAEEF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EAF1DD"/>
        <bgColor indexed="64"/>
      </patternFill>
    </fill>
    <fill>
      <patternFill patternType="solid">
        <fgColor indexed="41"/>
        <bgColor indexed="64"/>
      </patternFill>
    </fill>
  </fills>
  <borders count="55">
    <border>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413">
    <xf numFmtId="0" fontId="0" fillId="0" borderId="0" xfId="0"/>
    <xf numFmtId="0" fontId="8" fillId="2" borderId="1" xfId="0" applyFont="1" applyFill="1" applyBorder="1" applyAlignment="1" applyProtection="1">
      <alignment horizontal="right" vertical="center" wrapText="1"/>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right" vertical="center" wrapText="1"/>
      <protection locked="0"/>
    </xf>
    <xf numFmtId="0" fontId="2" fillId="3" borderId="0" xfId="0" applyFont="1" applyFill="1" applyBorder="1" applyAlignment="1" applyProtection="1">
      <protection hidden="1"/>
    </xf>
    <xf numFmtId="0" fontId="2" fillId="3" borderId="0" xfId="0" applyFont="1" applyFill="1" applyBorder="1" applyAlignment="1" applyProtection="1">
      <alignment vertical="center"/>
      <protection hidden="1"/>
    </xf>
    <xf numFmtId="0" fontId="2" fillId="3" borderId="0" xfId="0" applyFont="1" applyFill="1" applyBorder="1" applyAlignment="1" applyProtection="1">
      <alignment horizontal="center" vertical="center" shrinkToFit="1"/>
      <protection hidden="1"/>
    </xf>
    <xf numFmtId="0" fontId="2" fillId="3" borderId="0" xfId="0" applyNumberFormat="1" applyFont="1" applyFill="1" applyBorder="1" applyAlignment="1" applyProtection="1">
      <alignment vertical="center"/>
      <protection hidden="1"/>
    </xf>
    <xf numFmtId="0" fontId="5" fillId="4" borderId="3"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2" fillId="5" borderId="7" xfId="0" applyFont="1" applyFill="1" applyBorder="1" applyAlignment="1" applyProtection="1">
      <alignment vertical="center"/>
      <protection hidden="1"/>
    </xf>
    <xf numFmtId="0" fontId="2" fillId="5" borderId="8" xfId="0" applyFont="1" applyFill="1" applyBorder="1" applyAlignment="1" applyProtection="1">
      <alignment horizontal="right" vertical="center"/>
      <protection hidden="1"/>
    </xf>
    <xf numFmtId="3" fontId="4" fillId="5" borderId="9" xfId="0" applyNumberFormat="1" applyFont="1" applyFill="1" applyBorder="1" applyAlignment="1" applyProtection="1">
      <alignment vertical="center"/>
      <protection hidden="1"/>
    </xf>
    <xf numFmtId="0" fontId="2" fillId="5" borderId="1" xfId="0" applyFont="1" applyFill="1" applyBorder="1" applyAlignment="1" applyProtection="1">
      <alignment horizontal="right" vertical="center"/>
      <protection hidden="1"/>
    </xf>
    <xf numFmtId="0" fontId="4" fillId="5" borderId="1" xfId="0" applyFont="1" applyFill="1" applyBorder="1" applyAlignment="1" applyProtection="1">
      <alignment vertical="center"/>
      <protection hidden="1"/>
    </xf>
    <xf numFmtId="0" fontId="2" fillId="4" borderId="1" xfId="0" applyFont="1" applyFill="1" applyBorder="1" applyAlignment="1" applyProtection="1">
      <alignment vertical="center"/>
      <protection hidden="1"/>
    </xf>
    <xf numFmtId="0" fontId="2" fillId="3" borderId="0" xfId="0"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xf>
    <xf numFmtId="3" fontId="3" fillId="0" borderId="0" xfId="0" applyNumberFormat="1" applyFont="1" applyFill="1" applyBorder="1" applyAlignment="1" applyProtection="1">
      <alignment horizontal="center" vertical="center"/>
    </xf>
    <xf numFmtId="3" fontId="3" fillId="0"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left"/>
    </xf>
    <xf numFmtId="0" fontId="2" fillId="0" borderId="0" xfId="0" applyFont="1" applyFill="1" applyBorder="1" applyAlignment="1" applyProtection="1"/>
    <xf numFmtId="0" fontId="0" fillId="0" borderId="0" xfId="0" applyProtection="1"/>
    <xf numFmtId="0" fontId="2" fillId="4"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3" borderId="0" xfId="0" applyNumberFormat="1" applyFont="1" applyFill="1" applyBorder="1" applyAlignment="1" applyProtection="1">
      <alignment vertical="center"/>
    </xf>
    <xf numFmtId="0" fontId="3" fillId="0" borderId="0" xfId="0" applyFont="1" applyAlignment="1" applyProtection="1">
      <alignment vertical="center" shrinkToFit="1"/>
    </xf>
    <xf numFmtId="0" fontId="0" fillId="0" borderId="0" xfId="0" applyAlignment="1" applyProtection="1">
      <alignment horizontal="left"/>
    </xf>
    <xf numFmtId="0" fontId="2" fillId="0" borderId="0" xfId="0" applyNumberFormat="1" applyFont="1" applyFill="1" applyBorder="1" applyAlignment="1" applyProtection="1">
      <alignment vertical="center"/>
      <protection locked="0"/>
    </xf>
    <xf numFmtId="0" fontId="0" fillId="0" borderId="0" xfId="0" applyAlignment="1" applyProtection="1"/>
    <xf numFmtId="3"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Border="1" applyAlignment="1" applyProtection="1">
      <alignment vertical="center" wrapText="1"/>
    </xf>
    <xf numFmtId="0" fontId="3" fillId="0" borderId="0" xfId="0" applyFont="1" applyAlignment="1" applyProtection="1">
      <alignment vertical="center" wrapText="1"/>
    </xf>
    <xf numFmtId="3" fontId="3" fillId="0" borderId="0" xfId="0" applyNumberFormat="1" applyFont="1" applyAlignment="1" applyProtection="1">
      <alignment horizontal="right" vertical="center"/>
    </xf>
    <xf numFmtId="3" fontId="2" fillId="0" borderId="0" xfId="0" applyNumberFormat="1" applyFont="1" applyAlignment="1" applyProtection="1">
      <alignment horizontal="center" vertical="center"/>
    </xf>
    <xf numFmtId="3" fontId="0" fillId="0" borderId="0" xfId="0" applyNumberFormat="1" applyAlignment="1" applyProtection="1">
      <alignment horizontal="center" vertical="center"/>
    </xf>
    <xf numFmtId="0" fontId="3" fillId="0" borderId="0" xfId="0" applyFont="1" applyAlignment="1" applyProtection="1">
      <alignment vertical="center"/>
    </xf>
    <xf numFmtId="3" fontId="0" fillId="0" borderId="0" xfId="0" applyNumberFormat="1" applyAlignment="1" applyProtection="1">
      <alignment horizontal="right" vertical="center"/>
    </xf>
    <xf numFmtId="0" fontId="2" fillId="3" borderId="0" xfId="0" applyFont="1" applyFill="1" applyBorder="1" applyAlignment="1" applyProtection="1"/>
    <xf numFmtId="0" fontId="2" fillId="3" borderId="0" xfId="0" applyFont="1" applyFill="1" applyBorder="1" applyAlignment="1" applyProtection="1">
      <alignment horizontal="center" vertical="center" shrinkToFit="1"/>
    </xf>
    <xf numFmtId="0" fontId="7" fillId="0" borderId="0" xfId="0" applyFont="1" applyAlignment="1" applyProtection="1">
      <alignment horizontal="center" shrinkToFit="1"/>
    </xf>
    <xf numFmtId="0" fontId="0" fillId="0" borderId="0" xfId="0" applyNumberFormat="1" applyProtection="1"/>
    <xf numFmtId="0" fontId="2" fillId="5" borderId="3"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6" borderId="11" xfId="0" applyFont="1" applyFill="1" applyBorder="1" applyAlignment="1" applyProtection="1">
      <alignment horizontal="right" vertical="center"/>
      <protection hidden="1"/>
    </xf>
    <xf numFmtId="0" fontId="7" fillId="3" borderId="0" xfId="0" applyFont="1" applyFill="1" applyBorder="1" applyAlignment="1" applyProtection="1">
      <alignment horizontal="right" vertical="center"/>
      <protection hidden="1"/>
    </xf>
    <xf numFmtId="49" fontId="7" fillId="3" borderId="0" xfId="0" applyNumberFormat="1" applyFont="1" applyFill="1" applyBorder="1" applyAlignment="1" applyProtection="1">
      <alignment horizontal="left" vertical="center"/>
      <protection hidden="1"/>
    </xf>
    <xf numFmtId="0" fontId="7" fillId="3" borderId="12"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0" fillId="0" borderId="0" xfId="0" applyProtection="1">
      <protection hidden="1"/>
    </xf>
    <xf numFmtId="49" fontId="8" fillId="3" borderId="0" xfId="0" applyNumberFormat="1" applyFont="1" applyFill="1" applyBorder="1" applyAlignment="1" applyProtection="1">
      <alignment horizontal="lef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Alignment="1" applyProtection="1">
      <alignment horizontal="center" vertical="center"/>
      <protection hidden="1"/>
    </xf>
    <xf numFmtId="0" fontId="0" fillId="0" borderId="0" xfId="0" applyBorder="1" applyProtection="1">
      <protection hidden="1"/>
    </xf>
    <xf numFmtId="0" fontId="14" fillId="5" borderId="11" xfId="0" applyFont="1" applyFill="1" applyBorder="1" applyAlignment="1" applyProtection="1">
      <protection hidden="1"/>
    </xf>
    <xf numFmtId="0" fontId="16" fillId="5" borderId="13" xfId="0" applyFont="1" applyFill="1" applyBorder="1" applyAlignment="1" applyProtection="1">
      <alignment vertical="center"/>
      <protection hidden="1"/>
    </xf>
    <xf numFmtId="0" fontId="15" fillId="0" borderId="0" xfId="0" applyFont="1" applyProtection="1">
      <protection hidden="1"/>
    </xf>
    <xf numFmtId="0" fontId="7" fillId="3"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left" vertical="center"/>
      <protection hidden="1"/>
    </xf>
    <xf numFmtId="0" fontId="8" fillId="3" borderId="12" xfId="0" applyFont="1" applyFill="1" applyBorder="1" applyAlignment="1" applyProtection="1">
      <alignment vertical="center"/>
      <protection hidden="1"/>
    </xf>
    <xf numFmtId="0" fontId="4" fillId="3" borderId="12" xfId="0"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7" fillId="4" borderId="9" xfId="0" applyFont="1" applyFill="1" applyBorder="1" applyAlignment="1" applyProtection="1">
      <alignment horizontal="right" vertical="center"/>
      <protection hidden="1"/>
    </xf>
    <xf numFmtId="0" fontId="7" fillId="4" borderId="9" xfId="0" applyFont="1" applyFill="1" applyBorder="1" applyAlignment="1" applyProtection="1">
      <alignment horizontal="center" vertical="center"/>
      <protection hidden="1"/>
    </xf>
    <xf numFmtId="0" fontId="7" fillId="4" borderId="9" xfId="0" applyFont="1" applyFill="1" applyBorder="1" applyAlignment="1" applyProtection="1">
      <alignment horizontal="left" vertical="center"/>
      <protection hidden="1"/>
    </xf>
    <xf numFmtId="0" fontId="7" fillId="4" borderId="14" xfId="0" applyFont="1" applyFill="1" applyBorder="1" applyAlignment="1" applyProtection="1">
      <alignment horizontal="right" vertical="center"/>
      <protection hidden="1"/>
    </xf>
    <xf numFmtId="49" fontId="8" fillId="6" borderId="1" xfId="0" applyNumberFormat="1" applyFont="1" applyFill="1" applyBorder="1" applyAlignment="1" applyProtection="1">
      <alignment horizontal="left" vertical="center"/>
      <protection hidden="1"/>
    </xf>
    <xf numFmtId="0" fontId="8" fillId="6" borderId="1" xfId="0" applyFont="1" applyFill="1" applyBorder="1" applyAlignment="1" applyProtection="1">
      <alignment horizontal="center" vertical="center"/>
      <protection hidden="1"/>
    </xf>
    <xf numFmtId="0" fontId="0" fillId="3" borderId="0" xfId="0" applyFill="1" applyProtection="1">
      <protection hidden="1"/>
    </xf>
    <xf numFmtId="0" fontId="15" fillId="3" borderId="0" xfId="0" applyFont="1" applyFill="1" applyProtection="1">
      <protection hidden="1"/>
    </xf>
    <xf numFmtId="0" fontId="8" fillId="3" borderId="0" xfId="0" applyFont="1" applyFill="1" applyBorder="1" applyAlignment="1" applyProtection="1">
      <alignment horizontal="right" vertical="center" wrapText="1"/>
      <protection hidden="1"/>
    </xf>
    <xf numFmtId="0" fontId="0" fillId="3" borderId="0" xfId="0" applyFill="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protection hidden="1"/>
    </xf>
    <xf numFmtId="0" fontId="0" fillId="6" borderId="16" xfId="0" applyFill="1" applyBorder="1" applyAlignment="1" applyProtection="1">
      <alignment horizontal="justify" vertical="center" wrapText="1" shrinkToFit="1"/>
      <protection hidden="1"/>
    </xf>
    <xf numFmtId="0" fontId="0" fillId="6" borderId="17" xfId="0" applyFill="1" applyBorder="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shrinkToFit="1"/>
      <protection hidden="1"/>
    </xf>
    <xf numFmtId="0" fontId="14" fillId="5" borderId="13" xfId="0" applyFont="1" applyFill="1" applyBorder="1" applyAlignment="1" applyProtection="1">
      <alignment horizontal="center" vertical="center"/>
      <protection hidden="1"/>
    </xf>
    <xf numFmtId="0" fontId="16" fillId="5" borderId="13"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shrinkToFit="1"/>
      <protection hidden="1"/>
    </xf>
    <xf numFmtId="0" fontId="7" fillId="6" borderId="19" xfId="0" applyFont="1" applyFill="1" applyBorder="1" applyAlignment="1" applyProtection="1">
      <alignment horizontal="center" vertical="top" shrinkToFit="1"/>
      <protection hidden="1"/>
    </xf>
    <xf numFmtId="0" fontId="7" fillId="3" borderId="0" xfId="0" applyFont="1" applyFill="1" applyBorder="1" applyAlignment="1" applyProtection="1">
      <alignment vertical="center" shrinkToFit="1"/>
      <protection hidden="1"/>
    </xf>
    <xf numFmtId="0" fontId="8" fillId="2" borderId="20" xfId="0" applyFont="1" applyFill="1" applyBorder="1" applyAlignment="1" applyProtection="1">
      <alignment vertical="center" shrinkToFit="1"/>
      <protection locked="0"/>
    </xf>
    <xf numFmtId="0" fontId="0" fillId="0" borderId="0" xfId="0" applyAlignment="1" applyProtection="1">
      <alignment shrinkToFit="1"/>
      <protection hidden="1"/>
    </xf>
    <xf numFmtId="0" fontId="6" fillId="7" borderId="9" xfId="0" applyFont="1" applyFill="1" applyBorder="1" applyAlignment="1" applyProtection="1">
      <alignment horizontal="center" vertical="center"/>
      <protection hidden="1"/>
    </xf>
    <xf numFmtId="0" fontId="6" fillId="7" borderId="21" xfId="0" applyFont="1" applyFill="1" applyBorder="1" applyAlignment="1" applyProtection="1">
      <alignment horizontal="center" vertical="center" shrinkToFit="1"/>
      <protection hidden="1"/>
    </xf>
    <xf numFmtId="0" fontId="6" fillId="7" borderId="9" xfId="0" applyFont="1" applyFill="1" applyBorder="1" applyAlignment="1" applyProtection="1">
      <alignment horizontal="right" vertical="center"/>
      <protection hidden="1"/>
    </xf>
    <xf numFmtId="0" fontId="6" fillId="7" borderId="9" xfId="0" applyFont="1" applyFill="1" applyBorder="1" applyAlignment="1" applyProtection="1">
      <alignment horizontal="left" vertical="center"/>
      <protection hidden="1"/>
    </xf>
    <xf numFmtId="0" fontId="6" fillId="0" borderId="0" xfId="0" applyFont="1" applyProtection="1">
      <protection hidden="1"/>
    </xf>
    <xf numFmtId="0" fontId="18" fillId="3" borderId="22" xfId="0" applyFont="1" applyFill="1" applyBorder="1" applyAlignment="1" applyProtection="1">
      <alignment horizontal="center" vertical="center" wrapText="1"/>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vertical="center" wrapText="1"/>
      <protection hidden="1"/>
    </xf>
    <xf numFmtId="0" fontId="0" fillId="3" borderId="0" xfId="0" applyFill="1" applyBorder="1" applyProtection="1">
      <protection hidden="1"/>
    </xf>
    <xf numFmtId="9" fontId="4" fillId="3" borderId="7" xfId="0" applyNumberFormat="1" applyFont="1" applyFill="1" applyBorder="1" applyAlignment="1" applyProtection="1">
      <alignment horizontal="center" vertical="center"/>
      <protection hidden="1"/>
    </xf>
    <xf numFmtId="0" fontId="19" fillId="3" borderId="22"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13" fillId="0" borderId="23" xfId="0" applyFont="1" applyBorder="1" applyProtection="1">
      <protection hidden="1"/>
    </xf>
    <xf numFmtId="0" fontId="7" fillId="6" borderId="24" xfId="0" applyFont="1" applyFill="1" applyBorder="1" applyAlignment="1" applyProtection="1">
      <alignment vertical="center" shrinkToFit="1"/>
      <protection hidden="1"/>
    </xf>
    <xf numFmtId="49" fontId="7" fillId="4" borderId="25" xfId="0" applyNumberFormat="1" applyFont="1" applyFill="1" applyBorder="1" applyAlignment="1" applyProtection="1">
      <alignment horizontal="left" vertical="center"/>
      <protection hidden="1"/>
    </xf>
    <xf numFmtId="49" fontId="8" fillId="6" borderId="26" xfId="0" applyNumberFormat="1" applyFont="1" applyFill="1" applyBorder="1" applyAlignment="1" applyProtection="1">
      <alignment horizontal="left" vertical="center"/>
      <protection hidden="1"/>
    </xf>
    <xf numFmtId="49" fontId="4" fillId="6" borderId="27" xfId="0" applyNumberFormat="1" applyFont="1" applyFill="1" applyBorder="1" applyAlignment="1" applyProtection="1">
      <alignment horizontal="left" vertical="center"/>
      <protection hidden="1"/>
    </xf>
    <xf numFmtId="0" fontId="16" fillId="5" borderId="3" xfId="0" applyFont="1" applyFill="1" applyBorder="1" applyAlignment="1" applyProtection="1">
      <alignment vertical="center"/>
      <protection hidden="1"/>
    </xf>
    <xf numFmtId="0" fontId="13" fillId="5" borderId="13" xfId="0" applyFont="1" applyFill="1" applyBorder="1" applyAlignment="1" applyProtection="1">
      <alignment horizontal="left" vertical="center"/>
      <protection hidden="1"/>
    </xf>
    <xf numFmtId="0" fontId="13" fillId="5" borderId="13" xfId="0" applyFont="1" applyFill="1" applyBorder="1" applyAlignment="1" applyProtection="1">
      <alignment horizontal="right" vertical="center"/>
      <protection hidden="1"/>
    </xf>
    <xf numFmtId="3" fontId="16" fillId="5" borderId="28" xfId="0" applyNumberFormat="1" applyFont="1" applyFill="1" applyBorder="1" applyAlignment="1" applyProtection="1">
      <alignment horizontal="right" vertical="center" shrinkToFit="1"/>
      <protection hidden="1"/>
    </xf>
    <xf numFmtId="3" fontId="2" fillId="4" borderId="19" xfId="0" applyNumberFormat="1" applyFont="1" applyFill="1" applyBorder="1" applyAlignment="1" applyProtection="1">
      <alignment horizontal="right" vertical="center" shrinkToFit="1"/>
      <protection hidden="1"/>
    </xf>
    <xf numFmtId="3" fontId="2" fillId="4" borderId="21" xfId="0" applyNumberFormat="1" applyFont="1" applyFill="1" applyBorder="1" applyAlignment="1" applyProtection="1">
      <alignment horizontal="right" vertical="center" shrinkToFit="1"/>
      <protection hidden="1"/>
    </xf>
    <xf numFmtId="3" fontId="2" fillId="4" borderId="20" xfId="0" applyNumberFormat="1" applyFont="1" applyFill="1" applyBorder="1" applyAlignment="1" applyProtection="1">
      <alignment horizontal="right" vertical="center" shrinkToFit="1"/>
      <protection hidden="1"/>
    </xf>
    <xf numFmtId="3" fontId="2" fillId="4" borderId="29"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vertical="center"/>
    </xf>
    <xf numFmtId="0" fontId="17" fillId="6" borderId="16" xfId="0" applyFont="1" applyFill="1" applyBorder="1" applyAlignment="1" applyProtection="1">
      <alignment horizontal="justify" vertical="top" wrapText="1"/>
      <protection hidden="1"/>
    </xf>
    <xf numFmtId="0" fontId="0" fillId="6" borderId="16" xfId="0" applyFill="1" applyBorder="1" applyAlignment="1" applyProtection="1">
      <alignment horizontal="justify" vertical="top" wrapText="1"/>
      <protection hidden="1"/>
    </xf>
    <xf numFmtId="0" fontId="15" fillId="6" borderId="16" xfId="0" applyFont="1" applyFill="1" applyBorder="1" applyAlignment="1" applyProtection="1">
      <alignment horizontal="justify" vertical="top" wrapText="1" shrinkToFit="1"/>
      <protection hidden="1"/>
    </xf>
    <xf numFmtId="0" fontId="0" fillId="6" borderId="16" xfId="0" applyFill="1" applyBorder="1" applyAlignment="1" applyProtection="1">
      <alignment horizontal="justify" vertical="top" wrapText="1" shrinkToFit="1"/>
      <protection hidden="1"/>
    </xf>
    <xf numFmtId="0" fontId="0" fillId="6" borderId="17" xfId="0" applyFill="1" applyBorder="1" applyAlignment="1" applyProtection="1">
      <alignment horizontal="justify" vertical="top" wrapText="1" shrinkToFit="1"/>
      <protection hidden="1"/>
    </xf>
    <xf numFmtId="0" fontId="3" fillId="0" borderId="0" xfId="0" applyFont="1" applyFill="1" applyBorder="1" applyAlignment="1" applyProtection="1">
      <alignment horizontal="right" vertical="center"/>
    </xf>
    <xf numFmtId="3" fontId="3" fillId="0" borderId="0" xfId="0" applyNumberFormat="1" applyFont="1" applyFill="1" applyBorder="1" applyAlignment="1" applyProtection="1">
      <alignment vertical="center"/>
    </xf>
    <xf numFmtId="3" fontId="3" fillId="0" borderId="0" xfId="0" applyNumberFormat="1" applyFont="1" applyAlignment="1" applyProtection="1">
      <alignment vertical="center"/>
    </xf>
    <xf numFmtId="3" fontId="0" fillId="0" borderId="0" xfId="0" applyNumberFormat="1" applyAlignment="1" applyProtection="1">
      <alignment vertical="center"/>
    </xf>
    <xf numFmtId="0" fontId="20" fillId="5" borderId="7" xfId="0" applyFont="1" applyFill="1" applyBorder="1" applyAlignment="1" applyProtection="1">
      <alignment horizontal="right"/>
      <protection hidden="1"/>
    </xf>
    <xf numFmtId="0" fontId="8" fillId="6" borderId="0" xfId="0" applyFont="1" applyFill="1" applyBorder="1" applyAlignment="1" applyProtection="1">
      <alignment horizontal="left" vertical="center" wrapText="1"/>
      <protection hidden="1"/>
    </xf>
    <xf numFmtId="0" fontId="6" fillId="5" borderId="9" xfId="0" applyFont="1" applyFill="1" applyBorder="1" applyAlignment="1" applyProtection="1">
      <alignment horizontal="left" vertical="center"/>
      <protection hidden="1"/>
    </xf>
    <xf numFmtId="0" fontId="6" fillId="5" borderId="9" xfId="0" applyFont="1" applyFill="1" applyBorder="1" applyAlignment="1" applyProtection="1">
      <alignment horizontal="center" vertical="center"/>
      <protection hidden="1"/>
    </xf>
    <xf numFmtId="0" fontId="8" fillId="6" borderId="0" xfId="0" applyFont="1" applyFill="1" applyBorder="1" applyAlignment="1" applyProtection="1">
      <alignment horizontal="center" vertical="center" wrapText="1"/>
      <protection hidden="1"/>
    </xf>
    <xf numFmtId="0" fontId="5" fillId="7" borderId="14" xfId="0" applyFont="1" applyFill="1" applyBorder="1" applyAlignment="1" applyProtection="1">
      <alignment horizontal="left" vertical="center"/>
      <protection hidden="1"/>
    </xf>
    <xf numFmtId="0" fontId="2" fillId="7" borderId="9" xfId="0" applyFont="1" applyFill="1" applyBorder="1" applyAlignment="1" applyProtection="1">
      <alignment horizontal="center" vertical="center"/>
      <protection hidden="1"/>
    </xf>
    <xf numFmtId="0" fontId="5" fillId="7" borderId="9" xfId="0" applyFont="1" applyFill="1" applyBorder="1" applyAlignment="1" applyProtection="1">
      <alignment horizontal="left" vertical="center"/>
      <protection hidden="1"/>
    </xf>
    <xf numFmtId="0" fontId="5" fillId="7" borderId="30" xfId="0" applyFont="1" applyFill="1" applyBorder="1" applyAlignment="1" applyProtection="1">
      <alignment horizontal="right" vertical="center"/>
      <protection hidden="1"/>
    </xf>
    <xf numFmtId="0" fontId="2" fillId="4" borderId="14" xfId="0" applyFont="1" applyFill="1" applyBorder="1" applyAlignment="1" applyProtection="1">
      <alignment horizontal="left" vertical="center"/>
      <protection hidden="1"/>
    </xf>
    <xf numFmtId="0" fontId="2" fillId="4" borderId="9" xfId="0" applyFont="1" applyFill="1" applyBorder="1" applyAlignment="1" applyProtection="1">
      <alignment horizontal="center" vertical="center"/>
      <protection hidden="1"/>
    </xf>
    <xf numFmtId="0" fontId="2" fillId="4" borderId="9" xfId="0" applyFont="1" applyFill="1" applyBorder="1" applyAlignment="1" applyProtection="1">
      <alignment horizontal="left" vertical="center"/>
      <protection hidden="1"/>
    </xf>
    <xf numFmtId="0" fontId="2" fillId="4" borderId="30" xfId="0" applyFont="1" applyFill="1" applyBorder="1" applyAlignment="1" applyProtection="1">
      <alignment horizontal="right" vertical="center"/>
      <protection hidden="1"/>
    </xf>
    <xf numFmtId="0" fontId="2" fillId="6" borderId="10" xfId="0" applyFont="1" applyFill="1" applyBorder="1" applyAlignment="1" applyProtection="1">
      <alignment horizontal="center" vertical="center"/>
      <protection hidden="1"/>
    </xf>
    <xf numFmtId="0" fontId="2" fillId="3" borderId="0" xfId="0" applyFont="1" applyFill="1" applyBorder="1" applyAlignment="1" applyProtection="1">
      <alignment horizontal="left" vertical="center"/>
      <protection hidden="1"/>
    </xf>
    <xf numFmtId="0" fontId="2" fillId="3" borderId="0" xfId="0" applyFont="1" applyFill="1" applyBorder="1" applyAlignment="1" applyProtection="1">
      <alignment horizontal="center" vertical="center"/>
      <protection hidden="1"/>
    </xf>
    <xf numFmtId="0" fontId="2" fillId="3" borderId="0" xfId="0" applyFont="1" applyFill="1" applyBorder="1" applyAlignment="1" applyProtection="1">
      <alignment horizontal="right" vertical="center"/>
      <protection hidden="1"/>
    </xf>
    <xf numFmtId="0" fontId="2" fillId="0" borderId="0" xfId="0" applyFont="1" applyProtection="1">
      <protection hidden="1"/>
    </xf>
    <xf numFmtId="0" fontId="2" fillId="0" borderId="0" xfId="0" applyFont="1" applyAlignment="1" applyProtection="1">
      <alignment horizontal="center"/>
      <protection hidden="1"/>
    </xf>
    <xf numFmtId="0" fontId="4" fillId="3" borderId="12"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right" vertical="center" wrapText="1"/>
      <protection hidden="1"/>
    </xf>
    <xf numFmtId="0" fontId="4" fillId="3" borderId="0" xfId="0" applyFont="1" applyFill="1" applyBorder="1" applyAlignment="1" applyProtection="1">
      <alignment horizontal="center" vertical="center"/>
      <protection hidden="1"/>
    </xf>
    <xf numFmtId="0" fontId="4" fillId="2" borderId="2"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right" vertical="center" wrapText="1"/>
      <protection locked="0"/>
    </xf>
    <xf numFmtId="0" fontId="6" fillId="5" borderId="14" xfId="0" applyFont="1" applyFill="1" applyBorder="1" applyAlignment="1" applyProtection="1">
      <alignment horizontal="right" vertical="center"/>
      <protection hidden="1"/>
    </xf>
    <xf numFmtId="0" fontId="8" fillId="6" borderId="12" xfId="0" applyFont="1" applyFill="1" applyBorder="1" applyAlignment="1" applyProtection="1">
      <alignment horizontal="right" vertical="center" wrapText="1"/>
      <protection hidden="1"/>
    </xf>
    <xf numFmtId="0" fontId="8" fillId="6" borderId="2" xfId="0" applyFont="1" applyFill="1" applyBorder="1" applyAlignment="1" applyProtection="1">
      <alignment horizontal="right" vertical="center" wrapText="1"/>
      <protection hidden="1"/>
    </xf>
    <xf numFmtId="0" fontId="0" fillId="6" borderId="12" xfId="0" applyFill="1" applyBorder="1" applyAlignment="1" applyProtection="1">
      <alignment horizontal="right" vertical="center"/>
      <protection hidden="1"/>
    </xf>
    <xf numFmtId="0" fontId="0" fillId="6" borderId="0" xfId="0" applyFill="1" applyAlignment="1" applyProtection="1">
      <alignment horizontal="center" vertical="center"/>
      <protection hidden="1"/>
    </xf>
    <xf numFmtId="0" fontId="0" fillId="6" borderId="0" xfId="0" applyFill="1" applyAlignment="1" applyProtection="1">
      <alignment vertical="center"/>
      <protection hidden="1"/>
    </xf>
    <xf numFmtId="0" fontId="8" fillId="6" borderId="32" xfId="0" applyFont="1" applyFill="1" applyBorder="1" applyAlignment="1" applyProtection="1">
      <alignment horizontal="left" vertical="center" wrapText="1"/>
      <protection hidden="1"/>
    </xf>
    <xf numFmtId="0" fontId="21" fillId="4" borderId="14" xfId="0" applyFont="1" applyFill="1" applyBorder="1" applyAlignment="1" applyProtection="1">
      <alignment horizontal="center" vertical="center"/>
      <protection hidden="1"/>
    </xf>
    <xf numFmtId="0" fontId="22" fillId="4" borderId="33" xfId="0" applyFont="1" applyFill="1" applyBorder="1" applyAlignment="1" applyProtection="1">
      <alignment horizontal="center" vertical="center"/>
      <protection hidden="1"/>
    </xf>
    <xf numFmtId="0" fontId="23" fillId="4" borderId="9" xfId="0" applyFont="1" applyFill="1" applyBorder="1" applyAlignment="1" applyProtection="1">
      <alignment horizontal="center" vertical="center"/>
      <protection hidden="1"/>
    </xf>
    <xf numFmtId="1" fontId="8" fillId="6" borderId="34" xfId="0" applyNumberFormat="1" applyFont="1" applyFill="1" applyBorder="1" applyAlignment="1" applyProtection="1">
      <alignment horizontal="right" vertical="center" shrinkToFit="1"/>
      <protection hidden="1"/>
    </xf>
    <xf numFmtId="0" fontId="4" fillId="6" borderId="10" xfId="0" applyFont="1" applyFill="1" applyBorder="1" applyAlignment="1" applyProtection="1">
      <alignment horizontal="left" vertical="center" shrinkToFit="1"/>
      <protection hidden="1"/>
    </xf>
    <xf numFmtId="0" fontId="4" fillId="6" borderId="35" xfId="0" applyFont="1" applyFill="1" applyBorder="1" applyAlignment="1" applyProtection="1">
      <alignment horizontal="right" vertical="center" shrinkToFit="1"/>
      <protection hidden="1"/>
    </xf>
    <xf numFmtId="0" fontId="4"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left" vertical="center" shrinkToFit="1"/>
      <protection hidden="1"/>
    </xf>
    <xf numFmtId="0" fontId="8"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left" vertical="center" shrinkToFit="1"/>
      <protection hidden="1"/>
    </xf>
    <xf numFmtId="164" fontId="4" fillId="6" borderId="11" xfId="0" applyNumberFormat="1" applyFont="1" applyFill="1" applyBorder="1" applyAlignment="1" applyProtection="1">
      <alignment horizontal="right" vertical="center" shrinkToFit="1"/>
      <protection hidden="1"/>
    </xf>
    <xf numFmtId="164" fontId="3" fillId="6" borderId="11" xfId="0" applyNumberFormat="1" applyFont="1" applyFill="1" applyBorder="1" applyAlignment="1" applyProtection="1">
      <alignment horizontal="right" vertical="center" shrinkToFit="1"/>
      <protection hidden="1"/>
    </xf>
    <xf numFmtId="164" fontId="3" fillId="6" borderId="7" xfId="0" applyNumberFormat="1" applyFont="1" applyFill="1" applyBorder="1" applyAlignment="1" applyProtection="1">
      <alignment horizontal="left" vertical="center" shrinkToFit="1"/>
      <protection hidden="1"/>
    </xf>
    <xf numFmtId="164" fontId="3" fillId="6" borderId="36" xfId="0" applyNumberFormat="1" applyFont="1" applyFill="1" applyBorder="1" applyAlignment="1" applyProtection="1">
      <alignment horizontal="right" vertical="center" shrinkToFit="1"/>
      <protection hidden="1"/>
    </xf>
    <xf numFmtId="0" fontId="8" fillId="6" borderId="34" xfId="0" applyFont="1" applyFill="1" applyBorder="1" applyAlignment="1" applyProtection="1">
      <alignment horizontal="center" vertical="center" shrinkToFit="1"/>
      <protection hidden="1"/>
    </xf>
    <xf numFmtId="0" fontId="8" fillId="6" borderId="37" xfId="0" applyFont="1" applyFill="1" applyBorder="1" applyAlignment="1" applyProtection="1">
      <alignment horizontal="center" vertical="center" shrinkToFit="1"/>
      <protection hidden="1"/>
    </xf>
    <xf numFmtId="0" fontId="8" fillId="6" borderId="10" xfId="0" applyFont="1" applyFill="1" applyBorder="1" applyAlignment="1" applyProtection="1">
      <alignment horizontal="center" vertical="center" shrinkToFit="1"/>
      <protection hidden="1"/>
    </xf>
    <xf numFmtId="9" fontId="4" fillId="6" borderId="11" xfId="2" applyNumberFormat="1" applyFont="1" applyFill="1" applyBorder="1" applyAlignment="1" applyProtection="1">
      <alignment horizontal="center" vertical="center" shrinkToFit="1"/>
      <protection hidden="1"/>
    </xf>
    <xf numFmtId="9" fontId="4" fillId="6" borderId="38" xfId="2" applyNumberFormat="1" applyFont="1" applyFill="1" applyBorder="1" applyAlignment="1" applyProtection="1">
      <alignment horizontal="center" vertical="center" shrinkToFit="1"/>
      <protection hidden="1"/>
    </xf>
    <xf numFmtId="9" fontId="4" fillId="6" borderId="7" xfId="2" applyNumberFormat="1" applyFont="1" applyFill="1" applyBorder="1" applyAlignment="1" applyProtection="1">
      <alignment horizontal="center" vertical="center" shrinkToFit="1"/>
      <protection hidden="1"/>
    </xf>
    <xf numFmtId="0" fontId="4" fillId="3" borderId="3" xfId="0" applyFont="1" applyFill="1" applyBorder="1" applyAlignment="1" applyProtection="1">
      <alignment horizontal="center" vertical="center" wrapText="1" shrinkToFit="1"/>
      <protection hidden="1"/>
    </xf>
    <xf numFmtId="0" fontId="2" fillId="4" borderId="19" xfId="0" applyNumberFormat="1" applyFont="1" applyFill="1" applyBorder="1" applyAlignment="1" applyProtection="1">
      <alignment horizontal="center" vertical="center" shrinkToFit="1"/>
      <protection hidden="1"/>
    </xf>
    <xf numFmtId="0" fontId="2" fillId="4" borderId="2" xfId="0" applyFont="1" applyFill="1" applyBorder="1" applyAlignment="1" applyProtection="1">
      <alignment vertical="center"/>
      <protection hidden="1"/>
    </xf>
    <xf numFmtId="0" fontId="2" fillId="4" borderId="32" xfId="0" applyFont="1" applyFill="1" applyBorder="1" applyAlignment="1" applyProtection="1">
      <alignment vertical="center"/>
      <protection hidden="1"/>
    </xf>
    <xf numFmtId="0" fontId="3" fillId="0" borderId="0" xfId="0" applyFont="1" applyAlignment="1" applyProtection="1">
      <alignment horizontal="center" vertical="center" shrinkToFit="1"/>
    </xf>
    <xf numFmtId="3" fontId="5" fillId="0" borderId="0" xfId="0" applyNumberFormat="1"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0" fontId="2" fillId="5" borderId="24" xfId="0" applyFont="1" applyFill="1" applyBorder="1" applyAlignment="1" applyProtection="1">
      <alignment horizontal="center" vertical="center"/>
      <protection hidden="1"/>
    </xf>
    <xf numFmtId="0" fontId="2" fillId="5" borderId="18" xfId="0" applyFont="1" applyFill="1" applyBorder="1" applyAlignment="1" applyProtection="1">
      <alignment horizontal="center" vertical="center"/>
      <protection hidden="1"/>
    </xf>
    <xf numFmtId="0" fontId="2" fillId="5" borderId="19" xfId="0" applyFont="1" applyFill="1" applyBorder="1" applyAlignment="1" applyProtection="1">
      <alignment horizontal="center" vertical="center"/>
      <protection hidden="1"/>
    </xf>
    <xf numFmtId="3" fontId="2" fillId="3" borderId="8" xfId="0" applyNumberFormat="1" applyFont="1" applyFill="1" applyBorder="1" applyAlignment="1" applyProtection="1">
      <alignment horizontal="right" vertical="center"/>
      <protection locked="0"/>
    </xf>
    <xf numFmtId="3" fontId="2" fillId="3" borderId="8" xfId="0" applyNumberFormat="1" applyFont="1" applyFill="1" applyBorder="1" applyAlignment="1" applyProtection="1">
      <alignment vertical="center"/>
      <protection hidden="1"/>
    </xf>
    <xf numFmtId="3" fontId="2" fillId="3" borderId="8" xfId="0" applyNumberFormat="1" applyFont="1" applyFill="1" applyBorder="1" applyAlignment="1" applyProtection="1">
      <alignment horizontal="center" vertical="center"/>
      <protection hidden="1"/>
    </xf>
    <xf numFmtId="0" fontId="16" fillId="3" borderId="8" xfId="0" applyFont="1" applyFill="1" applyBorder="1" applyAlignment="1" applyProtection="1">
      <alignment horizontal="center" vertical="center" shrinkToFit="1"/>
      <protection hidden="1"/>
    </xf>
    <xf numFmtId="0" fontId="16" fillId="3" borderId="8" xfId="0" applyFont="1" applyFill="1" applyBorder="1" applyAlignment="1" applyProtection="1">
      <alignment horizontal="center" vertical="center"/>
      <protection hidden="1"/>
    </xf>
    <xf numFmtId="0" fontId="13" fillId="3" borderId="8" xfId="0" applyFont="1" applyFill="1" applyBorder="1" applyAlignment="1" applyProtection="1">
      <alignment horizontal="left" vertical="center"/>
      <protection hidden="1"/>
    </xf>
    <xf numFmtId="0" fontId="14" fillId="3" borderId="8" xfId="0" applyFont="1" applyFill="1" applyBorder="1" applyAlignment="1" applyProtection="1">
      <alignment horizontal="center" vertical="center"/>
      <protection hidden="1"/>
    </xf>
    <xf numFmtId="0" fontId="16" fillId="3" borderId="8" xfId="0" applyFont="1" applyFill="1" applyBorder="1" applyAlignment="1" applyProtection="1">
      <alignment vertical="center"/>
      <protection hidden="1"/>
    </xf>
    <xf numFmtId="0" fontId="13" fillId="3" borderId="8" xfId="0" applyFont="1" applyFill="1" applyBorder="1" applyAlignment="1" applyProtection="1">
      <alignment horizontal="right" vertical="center"/>
      <protection hidden="1"/>
    </xf>
    <xf numFmtId="3" fontId="16" fillId="3" borderId="8" xfId="0" applyNumberFormat="1" applyFont="1" applyFill="1" applyBorder="1" applyAlignment="1" applyProtection="1">
      <alignment horizontal="right" vertical="center" shrinkToFit="1"/>
      <protection hidden="1"/>
    </xf>
    <xf numFmtId="3" fontId="2" fillId="3" borderId="0" xfId="0" applyNumberFormat="1" applyFont="1" applyFill="1" applyBorder="1" applyAlignment="1" applyProtection="1">
      <alignment horizontal="right" vertical="center" shrinkToFit="1"/>
      <protection hidden="1"/>
    </xf>
    <xf numFmtId="0" fontId="2" fillId="3" borderId="8" xfId="0" applyFont="1" applyFill="1" applyBorder="1" applyAlignment="1" applyProtection="1">
      <alignment horizontal="center" vertical="center"/>
      <protection hidden="1"/>
    </xf>
    <xf numFmtId="0" fontId="0" fillId="3" borderId="0" xfId="0" applyFill="1" applyBorder="1" applyAlignment="1" applyProtection="1"/>
    <xf numFmtId="0" fontId="24" fillId="3" borderId="0" xfId="0" applyFont="1" applyFill="1" applyBorder="1" applyAlignment="1" applyProtection="1">
      <alignment horizontal="center" vertical="center" shrinkToFit="1"/>
      <protection locked="0"/>
    </xf>
    <xf numFmtId="0" fontId="0" fillId="0" borderId="0" xfId="0" applyFill="1" applyProtection="1">
      <protection hidden="1"/>
    </xf>
    <xf numFmtId="0" fontId="0" fillId="0" borderId="0" xfId="0" applyFill="1" applyAlignment="1" applyProtection="1">
      <alignment horizontal="justify" vertical="center" wrapText="1" shrinkToFit="1"/>
      <protection hidden="1"/>
    </xf>
    <xf numFmtId="0" fontId="25" fillId="3" borderId="0" xfId="0" applyFont="1" applyFill="1" applyAlignment="1" applyProtection="1">
      <alignment horizontal="right" vertical="center" wrapText="1" shrinkToFit="1"/>
      <protection hidden="1"/>
    </xf>
    <xf numFmtId="3" fontId="2" fillId="4" borderId="2" xfId="0" applyNumberFormat="1" applyFont="1" applyFill="1" applyBorder="1" applyAlignment="1" applyProtection="1">
      <alignment horizontal="right" vertical="center"/>
      <protection hidden="1"/>
    </xf>
    <xf numFmtId="3" fontId="2" fillId="4" borderId="1" xfId="0" applyNumberFormat="1" applyFont="1" applyFill="1" applyBorder="1" applyAlignment="1" applyProtection="1">
      <alignment horizontal="left" vertical="center"/>
      <protection hidden="1"/>
    </xf>
    <xf numFmtId="3" fontId="2" fillId="4" borderId="32" xfId="0" applyNumberFormat="1" applyFont="1" applyFill="1" applyBorder="1" applyAlignment="1" applyProtection="1">
      <alignment horizontal="left" vertical="center"/>
      <protection hidden="1"/>
    </xf>
    <xf numFmtId="0" fontId="13" fillId="6" borderId="39" xfId="0" applyFont="1" applyFill="1" applyBorder="1" applyAlignment="1" applyProtection="1">
      <alignment horizontal="center" vertical="center" wrapText="1"/>
      <protection hidden="1"/>
    </xf>
    <xf numFmtId="0" fontId="8" fillId="2" borderId="40" xfId="0" applyFont="1" applyFill="1" applyBorder="1" applyAlignment="1" applyProtection="1">
      <alignment vertical="center" shrinkToFit="1"/>
      <protection locked="0"/>
    </xf>
    <xf numFmtId="0" fontId="8" fillId="2" borderId="22" xfId="0" applyFont="1" applyFill="1" applyBorder="1" applyAlignment="1" applyProtection="1">
      <alignment horizontal="right" vertical="center" wrapText="1"/>
      <protection locked="0"/>
    </xf>
    <xf numFmtId="0" fontId="8" fillId="6" borderId="22" xfId="0" applyFont="1" applyFill="1" applyBorder="1" applyAlignment="1" applyProtection="1">
      <alignment horizontal="center" vertical="center"/>
      <protection hidden="1"/>
    </xf>
    <xf numFmtId="0" fontId="8" fillId="2" borderId="22"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right" vertical="center" wrapText="1"/>
      <protection hidden="1"/>
    </xf>
    <xf numFmtId="0" fontId="8" fillId="6" borderId="41" xfId="0" applyFont="1" applyFill="1" applyBorder="1" applyAlignment="1" applyProtection="1">
      <alignment horizontal="left" vertical="center" wrapText="1"/>
      <protection hidden="1"/>
    </xf>
    <xf numFmtId="0" fontId="4" fillId="2" borderId="39" xfId="0" applyFont="1" applyFill="1" applyBorder="1" applyAlignment="1" applyProtection="1">
      <alignment horizontal="right" vertical="center" wrapText="1"/>
      <protection locked="0"/>
    </xf>
    <xf numFmtId="0" fontId="4" fillId="2" borderId="22"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right" vertical="center" wrapText="1"/>
      <protection locked="0"/>
    </xf>
    <xf numFmtId="0" fontId="8" fillId="2" borderId="39" xfId="0" applyFont="1" applyFill="1" applyBorder="1" applyAlignment="1" applyProtection="1">
      <alignment horizontal="right" vertical="center" wrapText="1"/>
      <protection locked="0"/>
    </xf>
    <xf numFmtId="49" fontId="8" fillId="6" borderId="22" xfId="0" applyNumberFormat="1" applyFont="1" applyFill="1" applyBorder="1" applyAlignment="1" applyProtection="1">
      <alignment horizontal="left" vertical="center"/>
      <protection hidden="1"/>
    </xf>
    <xf numFmtId="0" fontId="0" fillId="0" borderId="22" xfId="0" applyBorder="1" applyProtection="1">
      <protection hidden="1"/>
    </xf>
    <xf numFmtId="0" fontId="8" fillId="6" borderId="32" xfId="0" applyFont="1" applyFill="1" applyBorder="1" applyAlignment="1" applyProtection="1">
      <alignment vertical="center"/>
      <protection hidden="1"/>
    </xf>
    <xf numFmtId="0" fontId="8" fillId="6" borderId="41"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4" fillId="3" borderId="0" xfId="0" applyFont="1" applyFill="1" applyBorder="1" applyAlignment="1" applyProtection="1">
      <alignment vertical="center" wrapText="1"/>
      <protection locked="0"/>
    </xf>
    <xf numFmtId="0" fontId="4" fillId="3" borderId="0" xfId="0" applyFont="1" applyFill="1" applyBorder="1" applyProtection="1">
      <protection hidden="1"/>
    </xf>
    <xf numFmtId="0" fontId="6" fillId="7" borderId="21"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protection locked="0"/>
    </xf>
    <xf numFmtId="0" fontId="0" fillId="0" borderId="0" xfId="0" applyFill="1" applyBorder="1" applyProtection="1"/>
    <xf numFmtId="0" fontId="2" fillId="0" borderId="0" xfId="0" applyFont="1" applyFill="1" applyBorder="1" applyProtection="1"/>
    <xf numFmtId="0" fontId="2" fillId="0" borderId="0" xfId="0" applyFont="1" applyProtection="1"/>
    <xf numFmtId="0" fontId="7" fillId="0" borderId="0" xfId="0" applyFont="1" applyFill="1" applyBorder="1" applyProtection="1"/>
    <xf numFmtId="0" fontId="0" fillId="0" borderId="0" xfId="0" applyFill="1" applyProtection="1"/>
    <xf numFmtId="0" fontId="0" fillId="4" borderId="0" xfId="0" applyFill="1" applyProtection="1"/>
    <xf numFmtId="0" fontId="3" fillId="0" borderId="0" xfId="0" applyFont="1" applyProtection="1"/>
    <xf numFmtId="0" fontId="3" fillId="6" borderId="0" xfId="0" applyFont="1" applyFill="1" applyAlignment="1" applyProtection="1">
      <alignment horizontal="center" vertical="center" shrinkToFit="1"/>
    </xf>
    <xf numFmtId="0" fontId="3" fillId="6" borderId="0" xfId="0" applyFont="1" applyFill="1" applyAlignment="1" applyProtection="1">
      <alignment horizontal="center" vertical="center"/>
    </xf>
    <xf numFmtId="0" fontId="3" fillId="6" borderId="0" xfId="0" applyFont="1" applyFill="1" applyAlignment="1" applyProtection="1">
      <alignment horizontal="center" vertical="center" wrapText="1"/>
    </xf>
    <xf numFmtId="3" fontId="3" fillId="6" borderId="0" xfId="0" applyNumberFormat="1" applyFont="1" applyFill="1" applyAlignment="1" applyProtection="1">
      <alignment horizontal="center" vertical="center"/>
    </xf>
    <xf numFmtId="0" fontId="3" fillId="5" borderId="13"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wrapText="1"/>
      <protection hidden="1"/>
    </xf>
    <xf numFmtId="0" fontId="27" fillId="3" borderId="5" xfId="0" applyFont="1" applyFill="1" applyBorder="1" applyAlignment="1" applyProtection="1">
      <alignment horizontal="center" vertical="center" wrapText="1"/>
      <protection hidden="1"/>
    </xf>
    <xf numFmtId="3" fontId="2" fillId="0" borderId="0" xfId="0" applyNumberFormat="1" applyFont="1" applyFill="1" applyBorder="1" applyAlignment="1" applyProtection="1">
      <alignment horizontal="center" vertical="center" shrinkToFit="1"/>
      <protection locked="0"/>
    </xf>
    <xf numFmtId="0" fontId="0" fillId="0" borderId="0" xfId="0" applyProtection="1">
      <protection locked="0" hidden="1"/>
    </xf>
    <xf numFmtId="0" fontId="0" fillId="4" borderId="0" xfId="0" applyFill="1" applyProtection="1">
      <protection locked="0" hidden="1"/>
    </xf>
    <xf numFmtId="0" fontId="2" fillId="3" borderId="43" xfId="0" applyNumberFormat="1" applyFont="1" applyFill="1" applyBorder="1" applyAlignment="1" applyProtection="1">
      <alignment horizontal="center" vertical="center" shrinkToFit="1"/>
      <protection hidden="1"/>
    </xf>
    <xf numFmtId="0" fontId="2" fillId="0" borderId="0" xfId="0" applyFont="1" applyAlignment="1" applyProtection="1">
      <alignment horizontal="center"/>
      <protection locked="0" hidden="1"/>
    </xf>
    <xf numFmtId="0" fontId="2" fillId="3" borderId="0" xfId="0" applyNumberFormat="1" applyFont="1" applyFill="1" applyBorder="1" applyAlignment="1" applyProtection="1">
      <alignment horizontal="center" vertical="center" shrinkToFit="1"/>
      <protection hidden="1"/>
    </xf>
    <xf numFmtId="0" fontId="2" fillId="5" borderId="43"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shrinkToFit="1"/>
      <protection hidden="1"/>
    </xf>
    <xf numFmtId="0" fontId="2" fillId="5" borderId="3"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5" xfId="0" applyFont="1" applyFill="1" applyBorder="1" applyAlignment="1" applyProtection="1">
      <alignment horizontal="center" vertical="center"/>
      <protection hidden="1"/>
    </xf>
    <xf numFmtId="0" fontId="2" fillId="5" borderId="28" xfId="0" applyFont="1" applyFill="1" applyBorder="1" applyAlignment="1" applyProtection="1">
      <alignment horizontal="center" vertical="center"/>
      <protection hidden="1"/>
    </xf>
    <xf numFmtId="0" fontId="12" fillId="5" borderId="3" xfId="0" applyFont="1" applyFill="1" applyBorder="1" applyAlignment="1" applyProtection="1">
      <alignment horizontal="center" vertical="center"/>
      <protection hidden="1"/>
    </xf>
    <xf numFmtId="0" fontId="12" fillId="5" borderId="13" xfId="0" applyFont="1" applyFill="1" applyBorder="1" applyAlignment="1" applyProtection="1">
      <alignment horizontal="center" vertical="center"/>
      <protection hidden="1"/>
    </xf>
    <xf numFmtId="0" fontId="12" fillId="5" borderId="28" xfId="0" applyFont="1" applyFill="1" applyBorder="1" applyAlignment="1" applyProtection="1">
      <alignment horizontal="center" vertical="center"/>
      <protection hidden="1"/>
    </xf>
    <xf numFmtId="0" fontId="2" fillId="5" borderId="43" xfId="0" applyFont="1" applyFill="1" applyBorder="1" applyAlignment="1" applyProtection="1">
      <alignment horizontal="center" vertical="center" wrapText="1"/>
      <protection hidden="1"/>
    </xf>
    <xf numFmtId="49" fontId="3" fillId="0" borderId="0" xfId="0" applyNumberFormat="1" applyFont="1" applyAlignment="1" applyProtection="1">
      <alignment horizontal="center" vertical="center"/>
    </xf>
    <xf numFmtId="0" fontId="4" fillId="5" borderId="43" xfId="0" applyFont="1" applyFill="1" applyBorder="1" applyAlignment="1" applyProtection="1">
      <alignment horizontal="center" vertical="center" wrapText="1"/>
      <protection hidden="1"/>
    </xf>
    <xf numFmtId="0" fontId="28" fillId="5" borderId="13" xfId="0" applyFont="1" applyFill="1" applyBorder="1" applyAlignment="1" applyProtection="1">
      <alignment horizontal="center" vertical="center"/>
      <protection hidden="1"/>
    </xf>
    <xf numFmtId="0" fontId="4" fillId="2" borderId="20" xfId="0" applyFont="1" applyFill="1" applyBorder="1" applyAlignment="1" applyProtection="1">
      <alignment vertical="center" wrapText="1"/>
      <protection locked="0" hidden="1"/>
    </xf>
    <xf numFmtId="0" fontId="4" fillId="2" borderId="40" xfId="0" applyFont="1" applyFill="1" applyBorder="1" applyAlignment="1" applyProtection="1">
      <alignment vertical="center" wrapText="1"/>
      <protection locked="0" hidden="1"/>
    </xf>
    <xf numFmtId="0" fontId="7" fillId="3" borderId="13" xfId="0" applyFont="1" applyFill="1" applyBorder="1" applyAlignment="1" applyProtection="1">
      <alignment horizontal="right" vertical="center"/>
      <protection hidden="1"/>
    </xf>
    <xf numFmtId="0" fontId="29" fillId="5" borderId="7" xfId="1" applyFont="1" applyFill="1" applyBorder="1" applyAlignment="1" applyProtection="1">
      <protection hidden="1"/>
    </xf>
    <xf numFmtId="0" fontId="0" fillId="6" borderId="16" xfId="0" applyNumberFormat="1" applyFill="1" applyBorder="1" applyAlignment="1" applyProtection="1">
      <alignment horizontal="justify" vertical="top" wrapText="1" shrinkToFit="1"/>
      <protection hidden="1"/>
    </xf>
    <xf numFmtId="0" fontId="6" fillId="6" borderId="16" xfId="0" applyFont="1" applyFill="1" applyBorder="1" applyAlignment="1" applyProtection="1">
      <alignment horizontal="justify" vertical="top" wrapText="1" shrinkToFit="1"/>
      <protection hidden="1"/>
    </xf>
    <xf numFmtId="0" fontId="7" fillId="6" borderId="16" xfId="0" applyFont="1" applyFill="1" applyBorder="1" applyAlignment="1" applyProtection="1">
      <alignment horizontal="justify" vertical="top" wrapText="1" shrinkToFit="1"/>
      <protection hidden="1"/>
    </xf>
    <xf numFmtId="0" fontId="3" fillId="0" borderId="0" xfId="0" applyFont="1" applyAlignment="1" applyProtection="1">
      <alignment vertical="center" wrapText="1" shrinkToFit="1"/>
    </xf>
    <xf numFmtId="0" fontId="3" fillId="0" borderId="0" xfId="0" applyFont="1" applyFill="1" applyBorder="1" applyAlignment="1" applyProtection="1">
      <alignment vertical="center" wrapText="1" shrinkToFit="1"/>
    </xf>
    <xf numFmtId="0" fontId="10" fillId="0" borderId="13" xfId="0" applyFont="1" applyFill="1" applyBorder="1" applyAlignment="1" applyProtection="1">
      <alignment horizontal="center" vertical="center"/>
      <protection hidden="1"/>
    </xf>
    <xf numFmtId="0" fontId="2" fillId="8" borderId="6" xfId="0" applyFont="1" applyFill="1" applyBorder="1" applyAlignment="1" applyProtection="1">
      <alignment horizontal="center" vertical="center" shrinkToFit="1"/>
      <protection hidden="1"/>
    </xf>
    <xf numFmtId="3" fontId="2" fillId="8" borderId="44" xfId="0" applyNumberFormat="1" applyFont="1" applyFill="1" applyBorder="1" applyAlignment="1" applyProtection="1">
      <alignment horizontal="right" vertical="center"/>
      <protection locked="0"/>
    </xf>
    <xf numFmtId="3" fontId="2" fillId="8" borderId="45" xfId="0" applyNumberFormat="1" applyFont="1" applyFill="1" applyBorder="1" applyAlignment="1" applyProtection="1">
      <alignment vertical="center"/>
      <protection hidden="1"/>
    </xf>
    <xf numFmtId="3" fontId="2" fillId="8" borderId="46" xfId="0" applyNumberFormat="1" applyFont="1" applyFill="1" applyBorder="1" applyAlignment="1" applyProtection="1">
      <alignment horizontal="center" vertical="center"/>
      <protection hidden="1"/>
    </xf>
    <xf numFmtId="0" fontId="2" fillId="8" borderId="33" xfId="0" applyFont="1" applyFill="1" applyBorder="1" applyAlignment="1" applyProtection="1">
      <alignment horizontal="center" vertical="center" shrinkToFit="1"/>
      <protection locked="0"/>
    </xf>
    <xf numFmtId="0" fontId="2" fillId="8" borderId="15" xfId="0" applyFont="1" applyFill="1" applyBorder="1" applyAlignment="1" applyProtection="1">
      <alignment horizontal="center" vertical="center" shrinkToFit="1"/>
      <protection locked="0"/>
    </xf>
    <xf numFmtId="0" fontId="2" fillId="8" borderId="47" xfId="0" applyFont="1" applyFill="1" applyBorder="1" applyAlignment="1" applyProtection="1">
      <alignment horizontal="center" vertical="center" shrinkToFit="1"/>
      <protection locked="0"/>
    </xf>
    <xf numFmtId="165" fontId="4" fillId="8" borderId="19" xfId="0" applyNumberFormat="1" applyFont="1" applyFill="1" applyBorder="1" applyAlignment="1" applyProtection="1">
      <alignment horizontal="right" vertical="center" shrinkToFit="1"/>
      <protection locked="0"/>
    </xf>
    <xf numFmtId="0" fontId="4" fillId="8" borderId="43" xfId="0" applyNumberFormat="1" applyFont="1" applyFill="1" applyBorder="1" applyAlignment="1" applyProtection="1">
      <alignment horizontal="right" vertical="center" shrinkToFit="1"/>
      <protection locked="0"/>
    </xf>
    <xf numFmtId="0" fontId="3" fillId="9" borderId="11" xfId="0" applyNumberFormat="1" applyFont="1" applyFill="1" applyBorder="1" applyAlignment="1" applyProtection="1">
      <alignment horizontal="center" vertical="center" shrinkToFit="1"/>
      <protection locked="0"/>
    </xf>
    <xf numFmtId="0" fontId="3" fillId="9" borderId="36" xfId="0" applyNumberFormat="1" applyFont="1" applyFill="1" applyBorder="1" applyAlignment="1" applyProtection="1">
      <alignment horizontal="center" vertical="center" shrinkToFit="1"/>
      <protection locked="0"/>
    </xf>
    <xf numFmtId="0" fontId="3" fillId="9" borderId="38" xfId="0" applyNumberFormat="1" applyFont="1" applyFill="1" applyBorder="1" applyAlignment="1" applyProtection="1">
      <alignment horizontal="center" vertical="center" shrinkToFit="1"/>
      <protection locked="0"/>
    </xf>
    <xf numFmtId="0" fontId="3" fillId="9" borderId="27" xfId="0" applyNumberFormat="1" applyFont="1" applyFill="1" applyBorder="1" applyAlignment="1" applyProtection="1">
      <alignment horizontal="center" vertical="center" shrinkToFit="1"/>
      <protection locked="0"/>
    </xf>
    <xf numFmtId="0" fontId="3" fillId="9" borderId="3" xfId="0" applyNumberFormat="1" applyFont="1" applyFill="1" applyBorder="1" applyAlignment="1" applyProtection="1">
      <alignment horizontal="center" vertical="center" shrinkToFit="1"/>
      <protection locked="0"/>
    </xf>
    <xf numFmtId="0" fontId="3" fillId="9" borderId="49" xfId="0" applyNumberFormat="1" applyFont="1" applyFill="1" applyBorder="1" applyAlignment="1" applyProtection="1">
      <alignment horizontal="center" vertical="center" shrinkToFit="1"/>
      <protection locked="0"/>
    </xf>
    <xf numFmtId="0" fontId="3" fillId="9" borderId="4" xfId="0" applyNumberFormat="1" applyFont="1" applyFill="1" applyBorder="1" applyAlignment="1" applyProtection="1">
      <alignment horizontal="center" vertical="center" shrinkToFit="1"/>
      <protection locked="0"/>
    </xf>
    <xf numFmtId="0" fontId="3" fillId="9" borderId="28" xfId="0" applyNumberFormat="1" applyFont="1" applyFill="1" applyBorder="1" applyAlignment="1" applyProtection="1">
      <alignment horizontal="center" vertical="center" shrinkToFit="1"/>
      <protection locked="0"/>
    </xf>
    <xf numFmtId="0" fontId="11" fillId="10" borderId="19" xfId="0" applyFont="1" applyFill="1" applyBorder="1" applyAlignment="1" applyProtection="1">
      <alignment horizontal="center" vertical="center"/>
      <protection locked="0"/>
    </xf>
    <xf numFmtId="0" fontId="11" fillId="10" borderId="43" xfId="0" applyFont="1" applyFill="1" applyBorder="1" applyAlignment="1" applyProtection="1">
      <alignment horizontal="center" vertical="center"/>
      <protection locked="0"/>
    </xf>
    <xf numFmtId="0" fontId="2" fillId="10" borderId="43" xfId="0" applyFont="1" applyFill="1" applyBorder="1" applyAlignment="1" applyProtection="1">
      <alignment horizontal="center" vertical="center"/>
      <protection locked="0" hidden="1"/>
    </xf>
    <xf numFmtId="0" fontId="2" fillId="10" borderId="18" xfId="0" applyFont="1" applyFill="1" applyBorder="1" applyAlignment="1" applyProtection="1">
      <alignment horizontal="center" vertical="center"/>
      <protection locked="0" hidden="1"/>
    </xf>
    <xf numFmtId="0" fontId="4" fillId="11" borderId="43" xfId="0" applyNumberFormat="1" applyFont="1" applyFill="1" applyBorder="1" applyAlignment="1" applyProtection="1">
      <alignment horizontal="right" vertical="center" shrinkToFit="1"/>
      <protection locked="0"/>
    </xf>
    <xf numFmtId="0" fontId="2" fillId="11" borderId="43" xfId="0" applyNumberFormat="1" applyFont="1" applyFill="1" applyBorder="1" applyAlignment="1" applyProtection="1">
      <alignment horizontal="center" vertical="center" shrinkToFit="1"/>
      <protection locked="0"/>
    </xf>
    <xf numFmtId="0" fontId="5" fillId="12" borderId="0" xfId="0" applyFont="1" applyFill="1" applyBorder="1" applyAlignment="1" applyProtection="1">
      <alignment vertical="center"/>
    </xf>
    <xf numFmtId="0" fontId="3" fillId="12" borderId="0" xfId="0" applyFont="1" applyFill="1" applyAlignment="1" applyProtection="1">
      <alignment vertical="center" shrinkToFit="1"/>
    </xf>
    <xf numFmtId="0" fontId="5" fillId="12" borderId="0" xfId="0" applyFont="1" applyFill="1" applyBorder="1" applyAlignment="1" applyProtection="1">
      <alignment horizontal="left" vertical="center"/>
    </xf>
    <xf numFmtId="0" fontId="3" fillId="12" borderId="0" xfId="0" applyFont="1" applyFill="1" applyBorder="1" applyAlignment="1" applyProtection="1">
      <alignment vertical="center" shrinkToFit="1"/>
    </xf>
    <xf numFmtId="3" fontId="33" fillId="0" borderId="0" xfId="0" applyNumberFormat="1" applyFont="1" applyAlignment="1" applyProtection="1">
      <alignment horizontal="center" vertical="center"/>
    </xf>
    <xf numFmtId="3" fontId="2" fillId="12" borderId="0" xfId="0" applyNumberFormat="1" applyFont="1" applyFill="1" applyBorder="1" applyAlignment="1" applyProtection="1">
      <alignment horizontal="center" vertical="center"/>
    </xf>
    <xf numFmtId="3" fontId="2" fillId="12" borderId="0" xfId="0" applyNumberFormat="1" applyFont="1" applyFill="1" applyAlignment="1" applyProtection="1">
      <alignment horizontal="center" vertical="center"/>
    </xf>
    <xf numFmtId="3" fontId="2" fillId="13" borderId="0" xfId="0" applyNumberFormat="1" applyFont="1" applyFill="1" applyBorder="1" applyAlignment="1" applyProtection="1">
      <alignment horizontal="center" vertical="center"/>
    </xf>
    <xf numFmtId="0" fontId="5" fillId="13" borderId="0" xfId="0" applyFont="1" applyFill="1" applyBorder="1" applyAlignment="1" applyProtection="1">
      <alignment vertical="center"/>
    </xf>
    <xf numFmtId="0" fontId="3" fillId="13" borderId="0" xfId="0" applyFont="1" applyFill="1" applyAlignment="1" applyProtection="1">
      <alignment vertical="center" shrinkToFit="1"/>
    </xf>
    <xf numFmtId="0" fontId="3" fillId="14" borderId="0" xfId="0" applyFont="1" applyFill="1" applyAlignment="1" applyProtection="1">
      <alignment vertical="center" shrinkToFit="1"/>
    </xf>
    <xf numFmtId="0" fontId="3" fillId="13" borderId="0" xfId="0" applyFont="1" applyFill="1" applyBorder="1" applyAlignment="1" applyProtection="1">
      <alignment vertical="center" shrinkToFit="1"/>
    </xf>
    <xf numFmtId="0" fontId="34" fillId="0" borderId="0" xfId="0" applyFont="1" applyProtection="1"/>
    <xf numFmtId="0" fontId="3" fillId="12" borderId="0" xfId="0" applyFont="1" applyFill="1" applyAlignment="1" applyProtection="1">
      <alignment horizontal="center" vertical="center"/>
    </xf>
    <xf numFmtId="0" fontId="3" fillId="12" borderId="0" xfId="0" applyFont="1" applyFill="1" applyAlignment="1" applyProtection="1">
      <alignment vertical="center" wrapText="1"/>
    </xf>
    <xf numFmtId="3" fontId="3" fillId="12" borderId="0" xfId="0" applyNumberFormat="1" applyFont="1" applyFill="1" applyAlignment="1" applyProtection="1">
      <alignment horizontal="center" vertical="center"/>
    </xf>
    <xf numFmtId="0" fontId="33" fillId="12" borderId="0" xfId="0" applyFont="1" applyFill="1" applyAlignment="1" applyProtection="1">
      <alignment vertical="center" shrinkToFit="1"/>
    </xf>
    <xf numFmtId="0" fontId="3" fillId="12" borderId="0" xfId="0" applyFont="1" applyFill="1" applyBorder="1" applyAlignment="1" applyProtection="1">
      <alignment horizontal="center" vertical="center"/>
    </xf>
    <xf numFmtId="0" fontId="3" fillId="12" borderId="0" xfId="0" applyFont="1" applyFill="1" applyBorder="1" applyAlignment="1" applyProtection="1">
      <alignment vertical="center" wrapText="1"/>
    </xf>
    <xf numFmtId="3" fontId="3" fillId="12" borderId="0" xfId="0" applyNumberFormat="1" applyFont="1" applyFill="1" applyBorder="1" applyAlignment="1" applyProtection="1">
      <alignment horizontal="center" vertical="center"/>
    </xf>
    <xf numFmtId="0" fontId="3" fillId="14" borderId="0" xfId="0" applyFont="1" applyFill="1" applyBorder="1" applyAlignment="1" applyProtection="1">
      <alignment vertical="center" shrinkToFit="1"/>
    </xf>
    <xf numFmtId="0" fontId="1" fillId="6" borderId="16" xfId="0" applyFont="1" applyFill="1" applyBorder="1" applyAlignment="1" applyProtection="1">
      <alignment horizontal="justify" vertical="top" wrapText="1" shrinkToFit="1"/>
      <protection hidden="1"/>
    </xf>
    <xf numFmtId="0" fontId="5" fillId="15" borderId="0" xfId="0" applyFont="1" applyFill="1" applyBorder="1" applyAlignment="1" applyProtection="1">
      <alignment horizontal="left" vertical="center"/>
    </xf>
    <xf numFmtId="0" fontId="3" fillId="15" borderId="0" xfId="0" applyFont="1" applyFill="1" applyBorder="1" applyAlignment="1" applyProtection="1">
      <alignment vertical="center" shrinkToFit="1"/>
    </xf>
    <xf numFmtId="0" fontId="3" fillId="15" borderId="0" xfId="0" applyFont="1" applyFill="1" applyAlignment="1" applyProtection="1">
      <alignment vertical="center" shrinkToFit="1"/>
    </xf>
    <xf numFmtId="3" fontId="2" fillId="15" borderId="0" xfId="0" applyNumberFormat="1" applyFont="1" applyFill="1" applyBorder="1" applyAlignment="1" applyProtection="1">
      <alignment horizontal="center" vertical="center"/>
    </xf>
    <xf numFmtId="0" fontId="5" fillId="16" borderId="0" xfId="0" applyFont="1" applyFill="1" applyBorder="1" applyAlignment="1" applyProtection="1">
      <alignment horizontal="left" vertical="center"/>
    </xf>
    <xf numFmtId="0" fontId="3" fillId="16" borderId="0" xfId="0" applyFont="1" applyFill="1" applyBorder="1" applyAlignment="1" applyProtection="1">
      <alignment vertical="center" shrinkToFit="1"/>
    </xf>
    <xf numFmtId="0" fontId="3" fillId="16" borderId="0" xfId="0" applyFont="1" applyFill="1" applyAlignment="1" applyProtection="1">
      <alignment vertical="center" shrinkToFit="1"/>
    </xf>
    <xf numFmtId="3" fontId="2" fillId="16" borderId="0" xfId="0" applyNumberFormat="1" applyFont="1" applyFill="1" applyBorder="1" applyAlignment="1" applyProtection="1">
      <alignment horizontal="center" vertical="center"/>
    </xf>
    <xf numFmtId="0" fontId="33" fillId="16" borderId="0" xfId="0" applyFont="1" applyFill="1" applyAlignment="1" applyProtection="1">
      <alignment vertical="center" shrinkToFit="1"/>
    </xf>
    <xf numFmtId="0" fontId="3" fillId="16" borderId="0" xfId="0" applyFont="1" applyFill="1" applyAlignment="1" applyProtection="1">
      <alignment horizontal="center" vertical="center"/>
    </xf>
    <xf numFmtId="0" fontId="3" fillId="16" borderId="0" xfId="0" applyFont="1" applyFill="1" applyAlignment="1" applyProtection="1">
      <alignment vertical="center" wrapText="1"/>
    </xf>
    <xf numFmtId="3" fontId="3" fillId="16" borderId="0" xfId="0" applyNumberFormat="1" applyFont="1" applyFill="1" applyAlignment="1" applyProtection="1">
      <alignment horizontal="center" vertical="center"/>
    </xf>
    <xf numFmtId="0" fontId="33" fillId="16" borderId="0" xfId="0" applyFont="1" applyFill="1" applyBorder="1" applyAlignment="1" applyProtection="1">
      <alignment vertical="center" shrinkToFit="1"/>
    </xf>
    <xf numFmtId="0" fontId="3" fillId="16" borderId="0" xfId="0" applyFont="1" applyFill="1" applyBorder="1" applyAlignment="1" applyProtection="1">
      <alignment horizontal="center" vertical="center"/>
    </xf>
    <xf numFmtId="0" fontId="3" fillId="16" borderId="0" xfId="0" applyFont="1" applyFill="1" applyBorder="1" applyAlignment="1" applyProtection="1">
      <alignment vertical="center" wrapText="1"/>
    </xf>
    <xf numFmtId="3" fontId="3" fillId="16" borderId="0" xfId="0" applyNumberFormat="1" applyFont="1" applyFill="1" applyBorder="1" applyAlignment="1" applyProtection="1">
      <alignment horizontal="center" vertical="center"/>
    </xf>
    <xf numFmtId="0" fontId="33" fillId="0" borderId="0" xfId="0" applyFont="1" applyAlignment="1" applyProtection="1">
      <alignment horizontal="center" vertical="center" shrinkToFit="1"/>
    </xf>
    <xf numFmtId="0" fontId="3" fillId="12" borderId="0" xfId="0" quotePrefix="1" applyFont="1" applyFill="1" applyAlignment="1" applyProtection="1">
      <alignment vertical="center" shrinkToFit="1"/>
    </xf>
    <xf numFmtId="0" fontId="3" fillId="17" borderId="0" xfId="0" applyFont="1" applyFill="1" applyAlignment="1" applyProtection="1">
      <alignment vertical="center" shrinkToFit="1"/>
    </xf>
    <xf numFmtId="0" fontId="3" fillId="17" borderId="0" xfId="0" applyFont="1" applyFill="1" applyAlignment="1" applyProtection="1">
      <alignment horizontal="center" vertical="center"/>
    </xf>
    <xf numFmtId="0" fontId="3" fillId="17" borderId="0" xfId="0" applyFont="1" applyFill="1" applyAlignment="1" applyProtection="1">
      <alignment vertical="center" wrapText="1"/>
    </xf>
    <xf numFmtId="3" fontId="3" fillId="17" borderId="0" xfId="0" applyNumberFormat="1" applyFont="1" applyFill="1" applyAlignment="1" applyProtection="1">
      <alignment horizontal="center" vertical="center"/>
    </xf>
    <xf numFmtId="0" fontId="33" fillId="17" borderId="0" xfId="0" applyFont="1" applyFill="1" applyAlignment="1" applyProtection="1">
      <alignment vertical="center" shrinkToFit="1"/>
    </xf>
    <xf numFmtId="0" fontId="33" fillId="17" borderId="0" xfId="0" applyFont="1" applyFill="1" applyBorder="1" applyAlignment="1" applyProtection="1">
      <alignment vertical="center" shrinkToFit="1"/>
    </xf>
    <xf numFmtId="0" fontId="3" fillId="17" borderId="0" xfId="0" applyFont="1" applyFill="1" applyBorder="1" applyAlignment="1" applyProtection="1">
      <alignment horizontal="center" vertical="center"/>
    </xf>
    <xf numFmtId="0" fontId="3" fillId="17" borderId="0" xfId="0" applyFont="1" applyFill="1" applyBorder="1" applyAlignment="1" applyProtection="1">
      <alignment vertical="center" wrapText="1"/>
    </xf>
    <xf numFmtId="3" fontId="3" fillId="17" borderId="0" xfId="0" applyNumberFormat="1" applyFont="1" applyFill="1" applyBorder="1" applyAlignment="1" applyProtection="1">
      <alignment horizontal="center" vertical="center"/>
    </xf>
    <xf numFmtId="0" fontId="3" fillId="17" borderId="0" xfId="0" applyFont="1" applyFill="1" applyBorder="1" applyAlignment="1" applyProtection="1">
      <alignment vertical="center" shrinkToFit="1"/>
    </xf>
    <xf numFmtId="0" fontId="33" fillId="12" borderId="0" xfId="0" applyFont="1" applyFill="1" applyBorder="1" applyAlignment="1" applyProtection="1">
      <alignment vertical="center" shrinkToFit="1"/>
    </xf>
    <xf numFmtId="49" fontId="3" fillId="12" borderId="0" xfId="0" applyNumberFormat="1" applyFont="1" applyFill="1" applyAlignment="1" applyProtection="1">
      <alignment horizontal="center" vertical="center"/>
    </xf>
    <xf numFmtId="0" fontId="33" fillId="12" borderId="0" xfId="0" quotePrefix="1" applyFont="1" applyFill="1" applyAlignment="1" applyProtection="1">
      <alignment vertical="center" shrinkToFit="1"/>
    </xf>
    <xf numFmtId="0" fontId="27" fillId="8" borderId="49" xfId="0" applyFont="1" applyFill="1" applyBorder="1" applyAlignment="1" applyProtection="1">
      <alignment horizontal="center" vertical="center" wrapText="1"/>
      <protection locked="0" hidden="1"/>
    </xf>
    <xf numFmtId="0" fontId="10" fillId="8" borderId="6" xfId="0" applyFont="1" applyFill="1" applyBorder="1" applyAlignment="1" applyProtection="1">
      <alignment horizontal="center" vertical="center"/>
      <protection locked="0" hidden="1"/>
    </xf>
    <xf numFmtId="3" fontId="33" fillId="12" borderId="0" xfId="0" applyNumberFormat="1" applyFont="1" applyFill="1" applyAlignment="1" applyProtection="1">
      <alignment horizontal="center" vertical="center"/>
    </xf>
    <xf numFmtId="0" fontId="3" fillId="0" borderId="0" xfId="0" applyFont="1" applyFill="1" applyAlignment="1" applyProtection="1">
      <alignment vertical="center" shrinkToFit="1"/>
    </xf>
    <xf numFmtId="0" fontId="0" fillId="0" borderId="0" xfId="0" applyFill="1" applyAlignment="1" applyProtection="1"/>
    <xf numFmtId="0" fontId="5" fillId="2" borderId="3" xfId="0" applyFont="1" applyFill="1" applyBorder="1" applyAlignment="1" applyProtection="1">
      <alignment vertical="center" shrinkToFit="1"/>
      <protection locked="0"/>
    </xf>
    <xf numFmtId="0" fontId="5" fillId="2" borderId="3" xfId="0" applyFont="1" applyFill="1" applyBorder="1" applyAlignment="1" applyProtection="1">
      <alignment vertical="center" wrapText="1" shrinkToFit="1"/>
      <protection locked="0"/>
    </xf>
    <xf numFmtId="0" fontId="2" fillId="2" borderId="7" xfId="0" applyFont="1" applyFill="1" applyBorder="1" applyAlignment="1" applyProtection="1">
      <alignment horizontal="center" vertical="center" shrinkToFit="1"/>
      <protection locked="0"/>
    </xf>
    <xf numFmtId="0" fontId="2" fillId="2" borderId="38" xfId="0" applyFont="1" applyFill="1" applyBorder="1" applyAlignment="1" applyProtection="1">
      <alignment horizontal="center" vertical="center" shrinkToFit="1"/>
      <protection locked="0"/>
    </xf>
    <xf numFmtId="0" fontId="3" fillId="18" borderId="7"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3" fillId="18" borderId="13"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16" fillId="5" borderId="13" xfId="0" applyFont="1" applyFill="1" applyBorder="1" applyAlignment="1" applyProtection="1">
      <alignment horizontal="center" vertical="center" shrinkToFit="1"/>
      <protection hidden="1"/>
    </xf>
    <xf numFmtId="3" fontId="4" fillId="5" borderId="1" xfId="0" applyNumberFormat="1" applyFont="1" applyFill="1" applyBorder="1" applyAlignment="1" applyProtection="1">
      <alignment horizontal="right" vertical="center"/>
      <protection hidden="1"/>
    </xf>
    <xf numFmtId="0" fontId="2" fillId="5" borderId="1" xfId="0" applyFont="1" applyFill="1" applyBorder="1" applyAlignment="1" applyProtection="1">
      <alignment horizontal="center" vertical="center" shrinkToFit="1"/>
      <protection hidden="1"/>
    </xf>
    <xf numFmtId="0" fontId="2" fillId="5" borderId="50" xfId="0" applyFont="1" applyFill="1" applyBorder="1" applyAlignment="1" applyProtection="1">
      <alignment horizontal="center" vertical="center" shrinkToFit="1"/>
      <protection hidden="1"/>
    </xf>
    <xf numFmtId="0" fontId="6" fillId="8" borderId="14" xfId="0" applyFont="1" applyFill="1" applyBorder="1" applyAlignment="1" applyProtection="1">
      <alignment horizontal="center" vertical="center"/>
      <protection locked="0"/>
    </xf>
    <xf numFmtId="0" fontId="6" fillId="8" borderId="9"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3" fontId="4" fillId="5" borderId="9" xfId="0" applyNumberFormat="1" applyFont="1" applyFill="1" applyBorder="1" applyAlignment="1" applyProtection="1">
      <alignment horizontal="right" vertical="center"/>
      <protection hidden="1"/>
    </xf>
    <xf numFmtId="0" fontId="2" fillId="5" borderId="9" xfId="0" applyFont="1" applyFill="1" applyBorder="1" applyAlignment="1" applyProtection="1">
      <alignment horizontal="center" vertical="center" shrinkToFit="1"/>
      <protection hidden="1"/>
    </xf>
    <xf numFmtId="0" fontId="2" fillId="5" borderId="51" xfId="0" applyFont="1" applyFill="1" applyBorder="1" applyAlignment="1" applyProtection="1">
      <alignment horizontal="center" vertical="center" shrinkToFit="1"/>
      <protection hidden="1"/>
    </xf>
    <xf numFmtId="0" fontId="2" fillId="5" borderId="45" xfId="0" applyFont="1" applyFill="1" applyBorder="1" applyAlignment="1" applyProtection="1">
      <alignment horizontal="center" vertical="center" shrinkToFit="1"/>
      <protection hidden="1"/>
    </xf>
    <xf numFmtId="0" fontId="26" fillId="5" borderId="3" xfId="0" applyNumberFormat="1" applyFont="1" applyFill="1" applyBorder="1" applyAlignment="1" applyProtection="1">
      <alignment horizontal="center" vertical="center" wrapText="1"/>
      <protection hidden="1"/>
    </xf>
    <xf numFmtId="0" fontId="26" fillId="5" borderId="13" xfId="0" applyNumberFormat="1" applyFont="1" applyFill="1" applyBorder="1" applyAlignment="1" applyProtection="1">
      <alignment horizontal="center" vertical="center" wrapText="1"/>
      <protection hidden="1"/>
    </xf>
    <xf numFmtId="0" fontId="26" fillId="5" borderId="28" xfId="0" applyNumberFormat="1" applyFont="1" applyFill="1" applyBorder="1" applyAlignment="1" applyProtection="1">
      <alignment horizontal="center" vertical="center" wrapText="1"/>
      <protection hidden="1"/>
    </xf>
    <xf numFmtId="0" fontId="2" fillId="5" borderId="44" xfId="0" applyFont="1" applyFill="1" applyBorder="1" applyAlignment="1" applyProtection="1">
      <alignment horizontal="center" vertical="center"/>
      <protection hidden="1"/>
    </xf>
    <xf numFmtId="0" fontId="2" fillId="5" borderId="45" xfId="0" applyFont="1" applyFill="1" applyBorder="1" applyAlignment="1" applyProtection="1">
      <alignment horizontal="center" vertical="center"/>
      <protection hidden="1"/>
    </xf>
    <xf numFmtId="0" fontId="2" fillId="5" borderId="46"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0" fontId="4" fillId="5" borderId="13" xfId="0" applyFont="1" applyFill="1" applyBorder="1" applyAlignment="1" applyProtection="1">
      <alignment horizontal="center" vertical="center" shrinkToFit="1"/>
      <protection hidden="1"/>
    </xf>
    <xf numFmtId="0" fontId="4" fillId="5" borderId="28" xfId="0" applyFont="1" applyFill="1" applyBorder="1" applyAlignment="1" applyProtection="1">
      <alignment horizontal="center" vertical="center" shrinkToFit="1"/>
      <protection hidden="1"/>
    </xf>
    <xf numFmtId="0" fontId="5" fillId="2" borderId="52" xfId="0" applyFont="1" applyFill="1" applyBorder="1" applyAlignment="1" applyProtection="1">
      <alignment vertical="center" wrapText="1" shrinkToFit="1"/>
      <protection locked="0"/>
    </xf>
    <xf numFmtId="0" fontId="0" fillId="2" borderId="53" xfId="0" applyFill="1" applyBorder="1" applyAlignment="1" applyProtection="1">
      <alignment vertical="center" wrapText="1" shrinkToFit="1"/>
      <protection locked="0"/>
    </xf>
    <xf numFmtId="0" fontId="0" fillId="2" borderId="12" xfId="0" applyFill="1" applyBorder="1" applyAlignment="1" applyProtection="1">
      <alignment vertical="center" wrapText="1" shrinkToFit="1"/>
      <protection locked="0"/>
    </xf>
    <xf numFmtId="0" fontId="0" fillId="2" borderId="54" xfId="0" applyFill="1" applyBorder="1" applyAlignment="1" applyProtection="1">
      <alignment vertical="center" wrapText="1" shrinkToFit="1"/>
      <protection locked="0"/>
    </xf>
    <xf numFmtId="0" fontId="0" fillId="2" borderId="11" xfId="0" applyFill="1" applyBorder="1" applyAlignment="1" applyProtection="1">
      <alignment vertical="center" wrapText="1" shrinkToFit="1"/>
      <protection locked="0"/>
    </xf>
    <xf numFmtId="0" fontId="0" fillId="2" borderId="27" xfId="0" applyFill="1" applyBorder="1" applyAlignment="1" applyProtection="1">
      <alignment vertical="center" wrapText="1" shrinkToFit="1"/>
      <protection locked="0"/>
    </xf>
    <xf numFmtId="0" fontId="2" fillId="5" borderId="13" xfId="0" applyFont="1" applyFill="1" applyBorder="1" applyAlignment="1" applyProtection="1">
      <alignment vertical="center" shrinkToFit="1"/>
      <protection hidden="1"/>
    </xf>
    <xf numFmtId="0" fontId="2" fillId="8" borderId="2" xfId="0" applyFont="1" applyFill="1" applyBorder="1" applyAlignment="1" applyProtection="1">
      <alignment horizontal="left" vertical="center"/>
      <protection locked="0"/>
    </xf>
    <xf numFmtId="0" fontId="2" fillId="8" borderId="1" xfId="0" applyFont="1" applyFill="1" applyBorder="1" applyAlignment="1" applyProtection="1">
      <alignment horizontal="left" vertical="center"/>
      <protection locked="0"/>
    </xf>
    <xf numFmtId="0" fontId="2" fillId="8" borderId="32" xfId="0" applyFont="1" applyFill="1" applyBorder="1" applyAlignment="1" applyProtection="1">
      <alignment horizontal="left" vertical="center"/>
      <protection locked="0"/>
    </xf>
    <xf numFmtId="0" fontId="2" fillId="5" borderId="39" xfId="0" applyFont="1" applyFill="1" applyBorder="1" applyAlignment="1" applyProtection="1">
      <alignment horizontal="center" vertical="center"/>
      <protection hidden="1"/>
    </xf>
    <xf numFmtId="0" fontId="2" fillId="5" borderId="22" xfId="0"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wrapText="1"/>
      <protection hidden="1"/>
    </xf>
    <xf numFmtId="0" fontId="8" fillId="6" borderId="32" xfId="0" applyFont="1" applyFill="1" applyBorder="1" applyAlignment="1" applyProtection="1">
      <alignment horizontal="center" vertical="center" wrapText="1"/>
      <protection hidden="1"/>
    </xf>
    <xf numFmtId="0" fontId="6" fillId="7" borderId="14" xfId="0" applyFont="1" applyFill="1" applyBorder="1" applyAlignment="1" applyProtection="1">
      <alignment horizontal="center" vertical="center"/>
      <protection hidden="1"/>
    </xf>
    <xf numFmtId="0" fontId="6" fillId="7" borderId="25" xfId="0" applyFont="1" applyFill="1" applyBorder="1" applyAlignment="1" applyProtection="1">
      <alignment horizontal="center" vertical="center"/>
      <protection hidden="1"/>
    </xf>
    <xf numFmtId="0" fontId="6" fillId="7" borderId="9" xfId="0" applyFont="1" applyFill="1" applyBorder="1" applyAlignment="1" applyProtection="1">
      <alignment horizontal="center" vertical="center"/>
      <protection hidden="1"/>
    </xf>
    <xf numFmtId="0" fontId="8" fillId="6" borderId="22" xfId="0" applyFont="1" applyFill="1" applyBorder="1" applyAlignment="1" applyProtection="1">
      <alignment horizontal="center" vertical="center" wrapText="1"/>
      <protection hidden="1"/>
    </xf>
    <xf numFmtId="0" fontId="8" fillId="6" borderId="41" xfId="0" applyFont="1" applyFill="1" applyBorder="1" applyAlignment="1" applyProtection="1">
      <alignment horizontal="center" vertical="center" wrapText="1"/>
      <protection hidden="1"/>
    </xf>
  </cellXfs>
  <cellStyles count="3">
    <cellStyle name="Collegamento ipertestuale" xfId="1" builtinId="8"/>
    <cellStyle name="Normale" xfId="0" builtinId="0"/>
    <cellStyle name="Percentuale" xfId="2" builtinId="5"/>
  </cellStyles>
  <dxfs count="21">
    <dxf>
      <font>
        <condense val="0"/>
        <extend val="0"/>
        <color indexed="19"/>
      </font>
    </dxf>
    <dxf>
      <font>
        <condense val="0"/>
        <extend val="0"/>
        <color indexed="60"/>
      </font>
    </dxf>
    <dxf>
      <font>
        <condense val="0"/>
        <extend val="0"/>
        <color indexed="43"/>
      </font>
    </dxf>
    <dxf>
      <font>
        <condense val="0"/>
        <extend val="0"/>
        <color indexed="9"/>
      </font>
    </dxf>
    <dxf>
      <font>
        <condense val="0"/>
        <extend val="0"/>
        <color indexed="22"/>
      </font>
    </dxf>
    <dxf>
      <font>
        <strike/>
        <condense val="0"/>
        <extend val="0"/>
        <color indexed="20"/>
      </font>
    </dxf>
    <dxf>
      <font>
        <condense val="0"/>
        <extend val="0"/>
        <color indexed="22"/>
      </font>
    </dxf>
    <dxf>
      <font>
        <strike/>
        <condense val="0"/>
        <extend val="0"/>
        <color indexed="20"/>
      </font>
    </dxf>
    <dxf>
      <font>
        <condense val="0"/>
        <extend val="0"/>
        <color indexed="10"/>
      </font>
    </dxf>
    <dxf>
      <font>
        <condense val="0"/>
        <extend val="0"/>
        <color indexed="9"/>
      </font>
    </dxf>
    <dxf>
      <font>
        <condense val="0"/>
        <extend val="0"/>
        <color indexed="22"/>
      </font>
    </dxf>
    <dxf>
      <fill>
        <patternFill>
          <bgColor indexed="61"/>
        </patternFill>
      </fill>
    </dxf>
    <dxf>
      <font>
        <condense val="0"/>
        <extend val="0"/>
        <color indexed="55"/>
      </font>
      <fill>
        <patternFill>
          <bgColor indexed="55"/>
        </patternFill>
      </fill>
      <border>
        <left/>
        <right/>
      </border>
    </dxf>
    <dxf>
      <font>
        <condense val="0"/>
        <extend val="0"/>
        <color indexed="55"/>
      </font>
    </dxf>
    <dxf>
      <font>
        <condense val="0"/>
        <extend val="0"/>
        <color indexed="16"/>
      </font>
    </dxf>
    <dxf>
      <font>
        <condense val="0"/>
        <extend val="0"/>
        <color indexed="22"/>
      </font>
    </dxf>
    <dxf>
      <fill>
        <patternFill>
          <bgColor indexed="22"/>
        </patternFill>
      </fill>
    </dxf>
    <dxf>
      <font>
        <condense val="0"/>
        <extend val="0"/>
        <color indexed="22"/>
      </font>
      <fill>
        <patternFill>
          <bgColor indexed="22"/>
        </patternFill>
      </fill>
    </dxf>
    <dxf>
      <font>
        <condense val="0"/>
        <extend val="0"/>
        <color indexed="9"/>
      </font>
    </dxf>
    <dxf>
      <font>
        <b/>
        <i val="0"/>
        <condense val="0"/>
        <extend val="0"/>
        <color auto="1"/>
      </font>
      <fill>
        <patternFill>
          <bgColor indexed="29"/>
        </patternFill>
      </fill>
    </dxf>
    <dxf>
      <font>
        <b/>
        <i val="0"/>
        <strike val="0"/>
        <condense val="0"/>
        <extend val="0"/>
        <color auto="1"/>
      </font>
      <fill>
        <patternFill patternType="solid">
          <fgColor indexed="64"/>
          <bgColor indexed="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000"/>
      <rgbColor rgb="000000FF"/>
      <rgbColor rgb="00FFFF00"/>
      <rgbColor rgb="00FF00FF"/>
      <rgbColor rgb="00EBFFFF"/>
      <rgbColor rgb="00800000"/>
      <rgbColor rgb="00008000"/>
      <rgbColor rgb="00000080"/>
      <rgbColor rgb="00808000"/>
      <rgbColor rgb="00969696"/>
      <rgbColor rgb="00008080"/>
      <rgbColor rgb="00D5D5D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FF4FD"/>
      <rgbColor rgb="003FCF3F"/>
      <rgbColor rgb="00008200"/>
      <rgbColor rgb="0099CCFF"/>
      <rgbColor rgb="00C20000"/>
      <rgbColor rgb="00EAEAEA"/>
      <rgbColor rgb="00006200"/>
      <rgbColor rgb="003366FF"/>
      <rgbColor rgb="0033CCCC"/>
      <rgbColor rgb="0099CC00"/>
      <rgbColor rgb="00FFCC00"/>
      <rgbColor rgb="00FF9900"/>
      <rgbColor rgb="00FF6600"/>
      <rgbColor rgb="00666699"/>
      <rgbColor rgb="00ADADAD"/>
      <rgbColor rgb="00003366"/>
      <rgbColor rgb="00339966"/>
      <rgbColor rgb="00003300"/>
      <rgbColor rgb="00333300"/>
      <rgbColor rgb="00993300"/>
      <rgbColor rgb="00B9B9B9"/>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Lines="31" dropStyle="combo" dx="16" fmlaLink="$AS$22" fmlaRange="$BP$2:$BP$32" noThreeD="1" sel="8" val="0"/>
</file>

<file path=xl/ctrlProps/ctrlProp10.xml><?xml version="1.0" encoding="utf-8"?>
<formControlPr xmlns="http://schemas.microsoft.com/office/spreadsheetml/2009/9/main" objectType="Drop" dropLines="22" dropStyle="combo" dx="16" fmlaLink="$AR$11" fmlaRange="$BV$1:$BV$22" noThreeD="1" sel="4" val="0"/>
</file>

<file path=xl/ctrlProps/ctrlProp100.xml><?xml version="1.0" encoding="utf-8"?>
<formControlPr xmlns="http://schemas.microsoft.com/office/spreadsheetml/2009/9/main" objectType="Drop" dropLines="20" dropStyle="combo" dx="16" fmlaLink="AQ16" fmlaRange="$AS$32:$AS$87" noThreeD="1" sel="1" val="0"/>
</file>

<file path=xl/ctrlProps/ctrlProp101.xml><?xml version="1.0" encoding="utf-8"?>
<formControlPr xmlns="http://schemas.microsoft.com/office/spreadsheetml/2009/9/main" objectType="Drop" dropLines="20" dropStyle="combo" dx="16" fmlaLink="AQ15" fmlaRange="$AS$32:$AS$87" noThreeD="1" sel="1" val="0"/>
</file>

<file path=xl/ctrlProps/ctrlProp102.xml><?xml version="1.0" encoding="utf-8"?>
<formControlPr xmlns="http://schemas.microsoft.com/office/spreadsheetml/2009/9/main" objectType="Drop" dropLines="20" dropStyle="combo" dx="16" fmlaLink="AQ14" fmlaRange="$AS$32:$AS$87" noThreeD="1" sel="1" val="0"/>
</file>

<file path=xl/ctrlProps/ctrlProp103.xml><?xml version="1.0" encoding="utf-8"?>
<formControlPr xmlns="http://schemas.microsoft.com/office/spreadsheetml/2009/9/main" objectType="Drop" dropLines="20" dropStyle="combo" dx="16" fmlaLink="AQ13" fmlaRange="$AS$32:$AS$87" noThreeD="1" sel="1" val="0"/>
</file>

<file path=xl/ctrlProps/ctrlProp104.xml><?xml version="1.0" encoding="utf-8"?>
<formControlPr xmlns="http://schemas.microsoft.com/office/spreadsheetml/2009/9/main" objectType="Drop" dropLines="20" dropStyle="combo" dx="16" fmlaLink="AQ12" fmlaRange="$AS$32:$AS$87" noThreeD="1" sel="1" val="0"/>
</file>

<file path=xl/ctrlProps/ctrlProp105.xml><?xml version="1.0" encoding="utf-8"?>
<formControlPr xmlns="http://schemas.microsoft.com/office/spreadsheetml/2009/9/main" objectType="Drop" dropLines="20" dropStyle="combo" dx="16" fmlaLink="AQ11" fmlaRange="$AS$32:$AS$87" noThreeD="1" sel="1" val="0"/>
</file>

<file path=xl/ctrlProps/ctrlProp106.xml><?xml version="1.0" encoding="utf-8"?>
<formControlPr xmlns="http://schemas.microsoft.com/office/spreadsheetml/2009/9/main" objectType="Drop" dropLines="20" dropStyle="combo" dx="16" fmlaLink="AQ10" fmlaRange="$AS$32:$AS$87" noThreeD="1" sel="1" val="0"/>
</file>

<file path=xl/ctrlProps/ctrlProp107.xml><?xml version="1.0" encoding="utf-8"?>
<formControlPr xmlns="http://schemas.microsoft.com/office/spreadsheetml/2009/9/main" objectType="Drop" dropLines="20" dropStyle="combo" dx="16" fmlaLink="AQ9" fmlaRange="$AS$32:$AS$87" noThreeD="1" sel="1" val="0"/>
</file>

<file path=xl/ctrlProps/ctrlProp108.xml><?xml version="1.0" encoding="utf-8"?>
<formControlPr xmlns="http://schemas.microsoft.com/office/spreadsheetml/2009/9/main" objectType="Drop" dropLines="20" dropStyle="combo" dx="16" fmlaLink="AQ3" fmlaRange="$AS$32:$AS$87" noThreeD="1" sel="1" val="0"/>
</file>

<file path=xl/ctrlProps/ctrlProp109.xml><?xml version="1.0" encoding="utf-8"?>
<formControlPr xmlns="http://schemas.microsoft.com/office/spreadsheetml/2009/9/main" objectType="Drop" dropLines="20" dropStyle="combo" dx="16" fmlaLink="AQ4" fmlaRange="$AS$32:$AS$87" noThreeD="1" sel="1" val="0"/>
</file>

<file path=xl/ctrlProps/ctrlProp11.xml><?xml version="1.0" encoding="utf-8"?>
<formControlPr xmlns="http://schemas.microsoft.com/office/spreadsheetml/2009/9/main" objectType="Drop" dropLines="22" dropStyle="combo" dx="16" fmlaLink="$AR$12" fmlaRange="$BV$1:$BV$22" noThreeD="1" sel="4" val="0"/>
</file>

<file path=xl/ctrlProps/ctrlProp110.xml><?xml version="1.0" encoding="utf-8"?>
<formControlPr xmlns="http://schemas.microsoft.com/office/spreadsheetml/2009/9/main" objectType="Drop" dropLines="20" dropStyle="combo" dx="16" fmlaLink="AQ5" fmlaRange="$AS$32:$AS$87" noThreeD="1" sel="1" val="0"/>
</file>

<file path=xl/ctrlProps/ctrlProp111.xml><?xml version="1.0" encoding="utf-8"?>
<formControlPr xmlns="http://schemas.microsoft.com/office/spreadsheetml/2009/9/main" objectType="Drop" dropLines="20" dropStyle="combo" dx="16" fmlaLink="AQ6" fmlaRange="$AS$32:$AS$87" noThreeD="1" sel="1" val="0"/>
</file>

<file path=xl/ctrlProps/ctrlProp112.xml><?xml version="1.0" encoding="utf-8"?>
<formControlPr xmlns="http://schemas.microsoft.com/office/spreadsheetml/2009/9/main" objectType="Drop" dropLines="20" dropStyle="combo" dx="16" fmlaLink="AQ7" fmlaRange="$AS$32:$AS$87" noThreeD="1" sel="1" val="0"/>
</file>

<file path=xl/ctrlProps/ctrlProp113.xml><?xml version="1.0" encoding="utf-8"?>
<formControlPr xmlns="http://schemas.microsoft.com/office/spreadsheetml/2009/9/main" objectType="Drop" dropLines="20" dropStyle="combo" dx="16" fmlaLink="AQ8" fmlaRange="$AS$32:$AS$87" noThreeD="1" sel="1" val="0"/>
</file>

<file path=xl/ctrlProps/ctrlProp12.xml><?xml version="1.0" encoding="utf-8"?>
<formControlPr xmlns="http://schemas.microsoft.com/office/spreadsheetml/2009/9/main" objectType="Drop" dropLines="22" dropStyle="combo" dx="16" fmlaLink="$AR$13" fmlaRange="$BV$1:$BV$22" noThreeD="1" sel="4" val="0"/>
</file>

<file path=xl/ctrlProps/ctrlProp13.xml><?xml version="1.0" encoding="utf-8"?>
<formControlPr xmlns="http://schemas.microsoft.com/office/spreadsheetml/2009/9/main" objectType="Drop" dropLines="22" dropStyle="combo" dx="16" fmlaLink="$AR$14" fmlaRange="$BV$1:$BV$22" noThreeD="1" sel="4" val="0"/>
</file>

<file path=xl/ctrlProps/ctrlProp14.xml><?xml version="1.0" encoding="utf-8"?>
<formControlPr xmlns="http://schemas.microsoft.com/office/spreadsheetml/2009/9/main" objectType="Drop" dropLines="22" dropStyle="combo" dx="16" fmlaLink="$AR$15" fmlaRange="$BV$1:$BV$22" noThreeD="1" sel="2" val="0"/>
</file>

<file path=xl/ctrlProps/ctrlProp15.xml><?xml version="1.0" encoding="utf-8"?>
<formControlPr xmlns="http://schemas.microsoft.com/office/spreadsheetml/2009/9/main" objectType="Drop" dropLines="22" dropStyle="combo" dx="16" fmlaLink="$AR$16" fmlaRange="$BV$1:$BV$22" noThreeD="1" sel="1" val="0"/>
</file>

<file path=xl/ctrlProps/ctrlProp16.xml><?xml version="1.0" encoding="utf-8"?>
<formControlPr xmlns="http://schemas.microsoft.com/office/spreadsheetml/2009/9/main" objectType="Drop" dropLines="22" dropStyle="combo" dx="16" fmlaLink="$AR$17" fmlaRange="$BV$1:$BV$22" noThreeD="1" sel="1" val="0"/>
</file>

<file path=xl/ctrlProps/ctrlProp17.xml><?xml version="1.0" encoding="utf-8"?>
<formControlPr xmlns="http://schemas.microsoft.com/office/spreadsheetml/2009/9/main" objectType="Drop" dropLines="22" dropStyle="combo" dx="16" fmlaLink="$AR$18" fmlaRange="$BV$1:$BV$22" noThreeD="1" sel="10" val="0"/>
</file>

<file path=xl/ctrlProps/ctrlProp18.xml><?xml version="1.0" encoding="utf-8"?>
<formControlPr xmlns="http://schemas.microsoft.com/office/spreadsheetml/2009/9/main" objectType="Drop" dropLines="20" dropStyle="combo" dx="16" fmlaLink="$AL$17" fmlaRange="$AS$32:$AS$87" noThreeD="1" sel="1" val="0"/>
</file>

<file path=xl/ctrlProps/ctrlProp19.xml><?xml version="1.0" encoding="utf-8"?>
<formControlPr xmlns="http://schemas.microsoft.com/office/spreadsheetml/2009/9/main" objectType="Drop" dropLines="20" dropStyle="combo" dx="16" fmlaLink="AM17" fmlaRange="$AS$32:$AS$87" noThreeD="1" sel="1" val="0"/>
</file>

<file path=xl/ctrlProps/ctrlProp2.xml><?xml version="1.0" encoding="utf-8"?>
<formControlPr xmlns="http://schemas.microsoft.com/office/spreadsheetml/2009/9/main" objectType="Drop" dropLines="22" dropStyle="combo" dx="16" fmlaLink="AR3" fmlaRange="$BV$1:$BV$22" noThreeD="1" sel="3" val="0"/>
</file>

<file path=xl/ctrlProps/ctrlProp20.xml><?xml version="1.0" encoding="utf-8"?>
<formControlPr xmlns="http://schemas.microsoft.com/office/spreadsheetml/2009/9/main" objectType="Drop" dropLines="20" dropStyle="combo" dx="16" fmlaLink="AN17" fmlaRange="$AS$32:$AS$87" noThreeD="1" sel="1" val="0"/>
</file>

<file path=xl/ctrlProps/ctrlProp21.xml><?xml version="1.0" encoding="utf-8"?>
<formControlPr xmlns="http://schemas.microsoft.com/office/spreadsheetml/2009/9/main" objectType="Drop" dropLines="20" dropStyle="combo" dx="16" fmlaLink="AO17" fmlaRange="$AS$32:$AS$87" noThreeD="1" sel="1" val="0"/>
</file>

<file path=xl/ctrlProps/ctrlProp22.xml><?xml version="1.0" encoding="utf-8"?>
<formControlPr xmlns="http://schemas.microsoft.com/office/spreadsheetml/2009/9/main" objectType="Drop" dropLines="20" dropStyle="combo" dx="16" fmlaLink="AP17" fmlaRange="$AS$32:$AS$87" noThreeD="1" sel="1" val="0"/>
</file>

<file path=xl/ctrlProps/ctrlProp23.xml><?xml version="1.0" encoding="utf-8"?>
<formControlPr xmlns="http://schemas.microsoft.com/office/spreadsheetml/2009/9/main" objectType="Drop" dropLines="20" dropStyle="combo" dx="16" fmlaLink="AQ17" fmlaRange="$AS$32:$AS$87" noThreeD="1" sel="1" val="0"/>
</file>

<file path=xl/ctrlProps/ctrlProp24.xml><?xml version="1.0" encoding="utf-8"?>
<formControlPr xmlns="http://schemas.microsoft.com/office/spreadsheetml/2009/9/main" objectType="Drop" dropLines="20" dropStyle="combo" dx="16" fmlaLink="$AL$18" fmlaRange="$AS$32:$AS$87" noThreeD="1" sel="1" val="0"/>
</file>

<file path=xl/ctrlProps/ctrlProp25.xml><?xml version="1.0" encoding="utf-8"?>
<formControlPr xmlns="http://schemas.microsoft.com/office/spreadsheetml/2009/9/main" objectType="Drop" dropLines="20" dropStyle="combo" dx="16" fmlaLink="AM18" fmlaRange="$AS$32:$AS$87" noThreeD="1" sel="1" val="0"/>
</file>

<file path=xl/ctrlProps/ctrlProp26.xml><?xml version="1.0" encoding="utf-8"?>
<formControlPr xmlns="http://schemas.microsoft.com/office/spreadsheetml/2009/9/main" objectType="Drop" dropLines="20" dropStyle="combo" dx="16" fmlaLink="AN18" fmlaRange="$AS$32:$AS$87" noThreeD="1" sel="1" val="0"/>
</file>

<file path=xl/ctrlProps/ctrlProp27.xml><?xml version="1.0" encoding="utf-8"?>
<formControlPr xmlns="http://schemas.microsoft.com/office/spreadsheetml/2009/9/main" objectType="Drop" dropLines="20" dropStyle="combo" dx="16" fmlaLink="AO18" fmlaRange="$AS$32:$AS$87" noThreeD="1" sel="1" val="0"/>
</file>

<file path=xl/ctrlProps/ctrlProp28.xml><?xml version="1.0" encoding="utf-8"?>
<formControlPr xmlns="http://schemas.microsoft.com/office/spreadsheetml/2009/9/main" objectType="Drop" dropLines="20" dropStyle="combo" dx="16" fmlaLink="AP18" fmlaRange="$AS$32:$AS$87" noThreeD="1" sel="1" val="0"/>
</file>

<file path=xl/ctrlProps/ctrlProp29.xml><?xml version="1.0" encoding="utf-8"?>
<formControlPr xmlns="http://schemas.microsoft.com/office/spreadsheetml/2009/9/main" objectType="Drop" dropLines="20" dropStyle="combo" dx="16" fmlaLink="AQ18" fmlaRange="$AS$32:$AS$87" noThreeD="1" sel="1" val="0"/>
</file>

<file path=xl/ctrlProps/ctrlProp3.xml><?xml version="1.0" encoding="utf-8"?>
<formControlPr xmlns="http://schemas.microsoft.com/office/spreadsheetml/2009/9/main" objectType="Drop" dropLines="22" dropStyle="combo" dx="16" fmlaLink="$AR$4" fmlaRange="$BV$1:$BV$22" noThreeD="1" sel="5" val="0"/>
</file>

<file path=xl/ctrlProps/ctrlProp30.xml><?xml version="1.0" encoding="utf-8"?>
<formControlPr xmlns="http://schemas.microsoft.com/office/spreadsheetml/2009/9/main" objectType="Drop" dropLines="20" dropStyle="combo" dx="16" fmlaLink="$AL$16" fmlaRange="$AS$32:$AS$87" noThreeD="1" sel="1" val="0"/>
</file>

<file path=xl/ctrlProps/ctrlProp31.xml><?xml version="1.0" encoding="utf-8"?>
<formControlPr xmlns="http://schemas.microsoft.com/office/spreadsheetml/2009/9/main" objectType="Drop" dropLines="20" dropStyle="combo" dx="16" fmlaLink="$AL$15" fmlaRange="$AS$32:$AS$87" noThreeD="1" sel="1" val="0"/>
</file>

<file path=xl/ctrlProps/ctrlProp32.xml><?xml version="1.0" encoding="utf-8"?>
<formControlPr xmlns="http://schemas.microsoft.com/office/spreadsheetml/2009/9/main" objectType="Drop" dropLines="20" dropStyle="combo" dx="16" fmlaLink="$AL$14" fmlaRange="$AS$32:$AS$87" noThreeD="1" sel="2" val="0"/>
</file>

<file path=xl/ctrlProps/ctrlProp33.xml><?xml version="1.0" encoding="utf-8"?>
<formControlPr xmlns="http://schemas.microsoft.com/office/spreadsheetml/2009/9/main" objectType="Drop" dropLines="20" dropStyle="combo" dx="16" fmlaLink="$AL$13" fmlaRange="$AS$32:$AS$87" noThreeD="1" sel="1" val="0"/>
</file>

<file path=xl/ctrlProps/ctrlProp34.xml><?xml version="1.0" encoding="utf-8"?>
<formControlPr xmlns="http://schemas.microsoft.com/office/spreadsheetml/2009/9/main" objectType="Drop" dropLines="20" dropStyle="combo" dx="16" fmlaLink="$AL$12" fmlaRange="$AS$32:$AS$87" noThreeD="1" sel="23" val="12"/>
</file>

<file path=xl/ctrlProps/ctrlProp35.xml><?xml version="1.0" encoding="utf-8"?>
<formControlPr xmlns="http://schemas.microsoft.com/office/spreadsheetml/2009/9/main" objectType="Drop" dropLines="20" dropStyle="combo" dx="16" fmlaLink="$AL$11" fmlaRange="$AS$32:$AS$87" noThreeD="1" sel="2" val="0"/>
</file>

<file path=xl/ctrlProps/ctrlProp36.xml><?xml version="1.0" encoding="utf-8"?>
<formControlPr xmlns="http://schemas.microsoft.com/office/spreadsheetml/2009/9/main" objectType="Drop" dropLines="20" dropStyle="combo" dx="16" fmlaLink="$AL$10" fmlaRange="$AS$32:$AS$87" noThreeD="1" sel="1" val="0"/>
</file>

<file path=xl/ctrlProps/ctrlProp37.xml><?xml version="1.0" encoding="utf-8"?>
<formControlPr xmlns="http://schemas.microsoft.com/office/spreadsheetml/2009/9/main" objectType="Drop" dropLines="20" dropStyle="combo" dx="16" fmlaLink="$AL$9" fmlaRange="$AS$32:$AS$87" noThreeD="1" sel="1" val="0"/>
</file>

<file path=xl/ctrlProps/ctrlProp38.xml><?xml version="1.0" encoding="utf-8"?>
<formControlPr xmlns="http://schemas.microsoft.com/office/spreadsheetml/2009/9/main" objectType="Drop" dropLines="20" dropStyle="combo" dx="16" fmlaLink="$AL$8" fmlaRange="$AS$32:$AS$87" noThreeD="1" sel="1" val="0"/>
</file>

<file path=xl/ctrlProps/ctrlProp39.xml><?xml version="1.0" encoding="utf-8"?>
<formControlPr xmlns="http://schemas.microsoft.com/office/spreadsheetml/2009/9/main" objectType="Drop" dropLines="20" dropStyle="combo" dx="16" fmlaLink="$AL$7" fmlaRange="$AS$32:$AS$87" noThreeD="1" sel="1" val="0"/>
</file>

<file path=xl/ctrlProps/ctrlProp4.xml><?xml version="1.0" encoding="utf-8"?>
<formControlPr xmlns="http://schemas.microsoft.com/office/spreadsheetml/2009/9/main" objectType="Drop" dropLines="22" dropStyle="combo" dx="16" fmlaLink="$AR$5" fmlaRange="$BV$1:$BV$22" noThreeD="1" sel="5" val="0"/>
</file>

<file path=xl/ctrlProps/ctrlProp40.xml><?xml version="1.0" encoding="utf-8"?>
<formControlPr xmlns="http://schemas.microsoft.com/office/spreadsheetml/2009/9/main" objectType="Drop" dropLines="20" dropStyle="combo" dx="16" fmlaLink="$AL$6" fmlaRange="$AS$32:$AS$87" noThreeD="1" sel="1" val="0"/>
</file>

<file path=xl/ctrlProps/ctrlProp41.xml><?xml version="1.0" encoding="utf-8"?>
<formControlPr xmlns="http://schemas.microsoft.com/office/spreadsheetml/2009/9/main" objectType="Drop" dropLines="20" dropStyle="combo" dx="16" fmlaLink="$AL$5" fmlaRange="$AS$32:$AS$87" noThreeD="1" sel="1" val="0"/>
</file>

<file path=xl/ctrlProps/ctrlProp42.xml><?xml version="1.0" encoding="utf-8"?>
<formControlPr xmlns="http://schemas.microsoft.com/office/spreadsheetml/2009/9/main" objectType="Drop" dropLines="20" dropStyle="combo" dx="16" fmlaLink="$AL$4" fmlaRange="$AS$32:$AS$87" noThreeD="1" sel="23" val="13"/>
</file>

<file path=xl/ctrlProps/ctrlProp43.xml><?xml version="1.0" encoding="utf-8"?>
<formControlPr xmlns="http://schemas.microsoft.com/office/spreadsheetml/2009/9/main" objectType="Drop" dropLines="20" dropStyle="combo" dx="16" fmlaLink="$AL$3" fmlaRange="$AS$32:$AS$87" noThreeD="1" sel="30" val="19"/>
</file>

<file path=xl/ctrlProps/ctrlProp44.xml><?xml version="1.0" encoding="utf-8"?>
<formControlPr xmlns="http://schemas.microsoft.com/office/spreadsheetml/2009/9/main" objectType="Drop" dropLines="20" dropStyle="combo" dx="16" fmlaLink="AM16" fmlaRange="$AS$32:$AS$87" noThreeD="1" sel="1" val="0"/>
</file>

<file path=xl/ctrlProps/ctrlProp45.xml><?xml version="1.0" encoding="utf-8"?>
<formControlPr xmlns="http://schemas.microsoft.com/office/spreadsheetml/2009/9/main" objectType="Drop" dropLines="20" dropStyle="combo" dx="16" fmlaLink="AM15" fmlaRange="$AS$32:$AS$87" noThreeD="1" sel="1" val="0"/>
</file>

<file path=xl/ctrlProps/ctrlProp46.xml><?xml version="1.0" encoding="utf-8"?>
<formControlPr xmlns="http://schemas.microsoft.com/office/spreadsheetml/2009/9/main" objectType="Drop" dropLines="20" dropStyle="combo" dx="16" fmlaLink="AM14" fmlaRange="$AS$32:$AS$87" noThreeD="1" sel="1" val="0"/>
</file>

<file path=xl/ctrlProps/ctrlProp47.xml><?xml version="1.0" encoding="utf-8"?>
<formControlPr xmlns="http://schemas.microsoft.com/office/spreadsheetml/2009/9/main" objectType="Drop" dropLines="20" dropStyle="combo" dx="16" fmlaLink="AM13" fmlaRange="$AS$32:$AS$87" noThreeD="1" sel="1" val="0"/>
</file>

<file path=xl/ctrlProps/ctrlProp48.xml><?xml version="1.0" encoding="utf-8"?>
<formControlPr xmlns="http://schemas.microsoft.com/office/spreadsheetml/2009/9/main" objectType="Drop" dropLines="20" dropStyle="combo" dx="16" fmlaLink="AM12" fmlaRange="$AS$32:$AS$87" noThreeD="1" sel="1" val="0"/>
</file>

<file path=xl/ctrlProps/ctrlProp49.xml><?xml version="1.0" encoding="utf-8"?>
<formControlPr xmlns="http://schemas.microsoft.com/office/spreadsheetml/2009/9/main" objectType="Drop" dropLines="20" dropStyle="combo" dx="16" fmlaLink="AM11" fmlaRange="$AS$32:$AS$87" noThreeD="1" sel="23" val="17"/>
</file>

<file path=xl/ctrlProps/ctrlProp5.xml><?xml version="1.0" encoding="utf-8"?>
<formControlPr xmlns="http://schemas.microsoft.com/office/spreadsheetml/2009/9/main" objectType="Drop" dropLines="22" dropStyle="combo" dx="16" fmlaLink="$AR$6" fmlaRange="$BV$1:$BV$22" noThreeD="1" sel="2" val="0"/>
</file>

<file path=xl/ctrlProps/ctrlProp50.xml><?xml version="1.0" encoding="utf-8"?>
<formControlPr xmlns="http://schemas.microsoft.com/office/spreadsheetml/2009/9/main" objectType="Drop" dropLines="20" dropStyle="combo" dx="16" fmlaLink="AM10" fmlaRange="$AS$32:$AS$87" noThreeD="1" sel="1" val="0"/>
</file>

<file path=xl/ctrlProps/ctrlProp51.xml><?xml version="1.0" encoding="utf-8"?>
<formControlPr xmlns="http://schemas.microsoft.com/office/spreadsheetml/2009/9/main" objectType="Drop" dropLines="20" dropStyle="combo" dx="16" fmlaLink="AM9" fmlaRange="$AS$32:$AS$87" noThreeD="1" sel="1" val="0"/>
</file>

<file path=xl/ctrlProps/ctrlProp52.xml><?xml version="1.0" encoding="utf-8"?>
<formControlPr xmlns="http://schemas.microsoft.com/office/spreadsheetml/2009/9/main" objectType="Drop" dropLines="20" dropStyle="combo" dx="16" fmlaLink="AM8" fmlaRange="$AS$32:$AS$87" noThreeD="1" sel="1" val="0"/>
</file>

<file path=xl/ctrlProps/ctrlProp53.xml><?xml version="1.0" encoding="utf-8"?>
<formControlPr xmlns="http://schemas.microsoft.com/office/spreadsheetml/2009/9/main" objectType="Drop" dropLines="20" dropStyle="combo" dx="16" fmlaLink="AM7" fmlaRange="$AS$32:$AS$87" noThreeD="1" sel="1" val="0"/>
</file>

<file path=xl/ctrlProps/ctrlProp54.xml><?xml version="1.0" encoding="utf-8"?>
<formControlPr xmlns="http://schemas.microsoft.com/office/spreadsheetml/2009/9/main" objectType="Drop" dropLines="20" dropStyle="combo" dx="16" fmlaLink="AM6" fmlaRange="$AS$32:$AS$87" noThreeD="1" sel="1" val="0"/>
</file>

<file path=xl/ctrlProps/ctrlProp55.xml><?xml version="1.0" encoding="utf-8"?>
<formControlPr xmlns="http://schemas.microsoft.com/office/spreadsheetml/2009/9/main" objectType="Drop" dropLines="20" dropStyle="combo" dx="16" fmlaLink="AM5" fmlaRange="$AS$32:$AS$87" noThreeD="1" sel="1" val="0"/>
</file>

<file path=xl/ctrlProps/ctrlProp56.xml><?xml version="1.0" encoding="utf-8"?>
<formControlPr xmlns="http://schemas.microsoft.com/office/spreadsheetml/2009/9/main" objectType="Drop" dropLines="20" dropStyle="combo" dx="16" fmlaLink="AM4" fmlaRange="$AS$32:$AS$87" noThreeD="1" sel="18" val="14"/>
</file>

<file path=xl/ctrlProps/ctrlProp57.xml><?xml version="1.0" encoding="utf-8"?>
<formControlPr xmlns="http://schemas.microsoft.com/office/spreadsheetml/2009/9/main" objectType="Drop" dropLines="20" dropStyle="combo" dx="16" fmlaLink="AM3" fmlaRange="$AS$32:$AS$87" noThreeD="1" sel="4" val="0"/>
</file>

<file path=xl/ctrlProps/ctrlProp58.xml><?xml version="1.0" encoding="utf-8"?>
<formControlPr xmlns="http://schemas.microsoft.com/office/spreadsheetml/2009/9/main" objectType="Drop" dropLines="20" dropStyle="combo" dx="16" fmlaLink="AN16" fmlaRange="$AS$32:$AS$87" noThreeD="1" sel="1" val="0"/>
</file>

<file path=xl/ctrlProps/ctrlProp59.xml><?xml version="1.0" encoding="utf-8"?>
<formControlPr xmlns="http://schemas.microsoft.com/office/spreadsheetml/2009/9/main" objectType="Drop" dropLines="20" dropStyle="combo" dx="16" fmlaLink="AN15" fmlaRange="$AS$32:$AS$87" noThreeD="1" sel="1" val="0"/>
</file>

<file path=xl/ctrlProps/ctrlProp6.xml><?xml version="1.0" encoding="utf-8"?>
<formControlPr xmlns="http://schemas.microsoft.com/office/spreadsheetml/2009/9/main" objectType="Drop" dropLines="22" dropStyle="combo" dx="16" fmlaLink="$AR$7" fmlaRange="$BV$1:$BV$22" noThreeD="1" sel="2" val="0"/>
</file>

<file path=xl/ctrlProps/ctrlProp60.xml><?xml version="1.0" encoding="utf-8"?>
<formControlPr xmlns="http://schemas.microsoft.com/office/spreadsheetml/2009/9/main" objectType="Drop" dropLines="20" dropStyle="combo" dx="16" fmlaLink="AN14" fmlaRange="$AS$32:$AS$87" noThreeD="1" sel="1" val="0"/>
</file>

<file path=xl/ctrlProps/ctrlProp61.xml><?xml version="1.0" encoding="utf-8"?>
<formControlPr xmlns="http://schemas.microsoft.com/office/spreadsheetml/2009/9/main" objectType="Drop" dropLines="20" dropStyle="combo" dx="16" fmlaLink="AN13" fmlaRange="$AS$32:$AS$87" noThreeD="1" sel="1" val="0"/>
</file>

<file path=xl/ctrlProps/ctrlProp62.xml><?xml version="1.0" encoding="utf-8"?>
<formControlPr xmlns="http://schemas.microsoft.com/office/spreadsheetml/2009/9/main" objectType="Drop" dropLines="20" dropStyle="combo" dx="16" fmlaLink="AN12" fmlaRange="$AS$32:$AS$87" noThreeD="1" sel="1" val="0"/>
</file>

<file path=xl/ctrlProps/ctrlProp63.xml><?xml version="1.0" encoding="utf-8"?>
<formControlPr xmlns="http://schemas.microsoft.com/office/spreadsheetml/2009/9/main" objectType="Drop" dropLines="20" dropStyle="combo" dx="16" fmlaLink="AN11" fmlaRange="$AS$32:$AS$87" noThreeD="1" sel="6" val="0"/>
</file>

<file path=xl/ctrlProps/ctrlProp64.xml><?xml version="1.0" encoding="utf-8"?>
<formControlPr xmlns="http://schemas.microsoft.com/office/spreadsheetml/2009/9/main" objectType="Drop" dropLines="20" dropStyle="combo" dx="16" fmlaLink="AN10" fmlaRange="$AS$32:$AS$87" noThreeD="1" sel="1" val="0"/>
</file>

<file path=xl/ctrlProps/ctrlProp65.xml><?xml version="1.0" encoding="utf-8"?>
<formControlPr xmlns="http://schemas.microsoft.com/office/spreadsheetml/2009/9/main" objectType="Drop" dropLines="20" dropStyle="combo" dx="16" fmlaLink="AN9" fmlaRange="$AS$32:$AS$87" noThreeD="1" sel="1" val="0"/>
</file>

<file path=xl/ctrlProps/ctrlProp66.xml><?xml version="1.0" encoding="utf-8"?>
<formControlPr xmlns="http://schemas.microsoft.com/office/spreadsheetml/2009/9/main" objectType="Drop" dropLines="20" dropStyle="combo" dx="16" fmlaLink="AN8" fmlaRange="$AS$32:$AS$87" noThreeD="1" sel="1" val="0"/>
</file>

<file path=xl/ctrlProps/ctrlProp67.xml><?xml version="1.0" encoding="utf-8"?>
<formControlPr xmlns="http://schemas.microsoft.com/office/spreadsheetml/2009/9/main" objectType="Drop" dropLines="20" dropStyle="combo" dx="16" fmlaLink="AN7" fmlaRange="$AS$32:$AS$87" noThreeD="1" sel="1" val="0"/>
</file>

<file path=xl/ctrlProps/ctrlProp68.xml><?xml version="1.0" encoding="utf-8"?>
<formControlPr xmlns="http://schemas.microsoft.com/office/spreadsheetml/2009/9/main" objectType="Drop" dropLines="20" dropStyle="combo" dx="16" fmlaLink="AN6" fmlaRange="$AS$32:$AS$87" noThreeD="1" sel="1" val="0"/>
</file>

<file path=xl/ctrlProps/ctrlProp69.xml><?xml version="1.0" encoding="utf-8"?>
<formControlPr xmlns="http://schemas.microsoft.com/office/spreadsheetml/2009/9/main" objectType="Drop" dropLines="20" dropStyle="combo" dx="16" fmlaLink="AN5" fmlaRange="$AS$32:$AS$87" noThreeD="1" sel="1" val="0"/>
</file>

<file path=xl/ctrlProps/ctrlProp7.xml><?xml version="1.0" encoding="utf-8"?>
<formControlPr xmlns="http://schemas.microsoft.com/office/spreadsheetml/2009/9/main" objectType="Drop" dropLines="22" dropStyle="combo" dx="16" fmlaLink="$AR$8" fmlaRange="$BV$1:$BV$22" noThreeD="1" sel="2" val="0"/>
</file>

<file path=xl/ctrlProps/ctrlProp70.xml><?xml version="1.0" encoding="utf-8"?>
<formControlPr xmlns="http://schemas.microsoft.com/office/spreadsheetml/2009/9/main" objectType="Drop" dropLines="20" dropStyle="combo" dx="16" fmlaLink="AN4" fmlaRange="$AS$32:$AS$87" noThreeD="1" sel="1" val="0"/>
</file>

<file path=xl/ctrlProps/ctrlProp71.xml><?xml version="1.0" encoding="utf-8"?>
<formControlPr xmlns="http://schemas.microsoft.com/office/spreadsheetml/2009/9/main" objectType="Drop" dropLines="20" dropStyle="combo" dx="16" fmlaLink="AN3" fmlaRange="$AS$32:$AS$87" noThreeD="1" sel="1" val="0"/>
</file>

<file path=xl/ctrlProps/ctrlProp72.xml><?xml version="1.0" encoding="utf-8"?>
<formControlPr xmlns="http://schemas.microsoft.com/office/spreadsheetml/2009/9/main" objectType="Drop" dropLines="20" dropStyle="combo" dx="16" fmlaLink="AO16" fmlaRange="$AS$32:$AS$87" noThreeD="1" sel="1" val="0"/>
</file>

<file path=xl/ctrlProps/ctrlProp73.xml><?xml version="1.0" encoding="utf-8"?>
<formControlPr xmlns="http://schemas.microsoft.com/office/spreadsheetml/2009/9/main" objectType="Drop" dropLines="20" dropStyle="combo" dx="16" fmlaLink="AO15" fmlaRange="$AS$32:$AS$87" noThreeD="1" sel="1" val="0"/>
</file>

<file path=xl/ctrlProps/ctrlProp74.xml><?xml version="1.0" encoding="utf-8"?>
<formControlPr xmlns="http://schemas.microsoft.com/office/spreadsheetml/2009/9/main" objectType="Drop" dropLines="20" dropStyle="combo" dx="16" fmlaLink="AO14" fmlaRange="$AS$32:$AS$87" noThreeD="1" sel="1" val="0"/>
</file>

<file path=xl/ctrlProps/ctrlProp75.xml><?xml version="1.0" encoding="utf-8"?>
<formControlPr xmlns="http://schemas.microsoft.com/office/spreadsheetml/2009/9/main" objectType="Drop" dropLines="20" dropStyle="combo" dx="16" fmlaLink="AO13" fmlaRange="$AS$32:$AS$87" noThreeD="1" sel="1" val="0"/>
</file>

<file path=xl/ctrlProps/ctrlProp76.xml><?xml version="1.0" encoding="utf-8"?>
<formControlPr xmlns="http://schemas.microsoft.com/office/spreadsheetml/2009/9/main" objectType="Drop" dropLines="20" dropStyle="combo" dx="16" fmlaLink="AO12" fmlaRange="$AS$32:$AS$87" noThreeD="1" sel="1" val="0"/>
</file>

<file path=xl/ctrlProps/ctrlProp77.xml><?xml version="1.0" encoding="utf-8"?>
<formControlPr xmlns="http://schemas.microsoft.com/office/spreadsheetml/2009/9/main" objectType="Drop" dropLines="20" dropStyle="combo" dx="16" fmlaLink="AO11" fmlaRange="$AS$32:$AS$87" noThreeD="1" sel="28" val="15"/>
</file>

<file path=xl/ctrlProps/ctrlProp78.xml><?xml version="1.0" encoding="utf-8"?>
<formControlPr xmlns="http://schemas.microsoft.com/office/spreadsheetml/2009/9/main" objectType="Drop" dropLines="20" dropStyle="combo" dx="16" fmlaLink="AO10" fmlaRange="$AS$32:$AS$87" noThreeD="1" sel="1" val="0"/>
</file>

<file path=xl/ctrlProps/ctrlProp79.xml><?xml version="1.0" encoding="utf-8"?>
<formControlPr xmlns="http://schemas.microsoft.com/office/spreadsheetml/2009/9/main" objectType="Drop" dropLines="20" dropStyle="combo" dx="16" fmlaLink="AO9" fmlaRange="$AS$32:$AS$87" noThreeD="1" sel="1" val="0"/>
</file>

<file path=xl/ctrlProps/ctrlProp8.xml><?xml version="1.0" encoding="utf-8"?>
<formControlPr xmlns="http://schemas.microsoft.com/office/spreadsheetml/2009/9/main" objectType="Drop" dropLines="22" dropStyle="combo" dx="16" fmlaLink="$AR$9" fmlaRange="$BV$1:$BV$22" noThreeD="1" sel="2" val="0"/>
</file>

<file path=xl/ctrlProps/ctrlProp80.xml><?xml version="1.0" encoding="utf-8"?>
<formControlPr xmlns="http://schemas.microsoft.com/office/spreadsheetml/2009/9/main" objectType="Drop" dropLines="20" dropStyle="combo" dx="16" fmlaLink="AO8" fmlaRange="$AS$32:$AS$87" noThreeD="1" sel="1" val="0"/>
</file>

<file path=xl/ctrlProps/ctrlProp81.xml><?xml version="1.0" encoding="utf-8"?>
<formControlPr xmlns="http://schemas.microsoft.com/office/spreadsheetml/2009/9/main" objectType="Drop" dropLines="20" dropStyle="combo" dx="16" fmlaLink="AO7" fmlaRange="$AS$32:$AS$87" noThreeD="1" sel="1" val="0"/>
</file>

<file path=xl/ctrlProps/ctrlProp82.xml><?xml version="1.0" encoding="utf-8"?>
<formControlPr xmlns="http://schemas.microsoft.com/office/spreadsheetml/2009/9/main" objectType="Drop" dropLines="20" dropStyle="combo" dx="16" fmlaLink="AO6" fmlaRange="$AS$32:$AS$87" noThreeD="1" sel="1" val="0"/>
</file>

<file path=xl/ctrlProps/ctrlProp83.xml><?xml version="1.0" encoding="utf-8"?>
<formControlPr xmlns="http://schemas.microsoft.com/office/spreadsheetml/2009/9/main" objectType="Drop" dropLines="20" dropStyle="combo" dx="16" fmlaLink="AO5" fmlaRange="$AS$32:$AS$87" noThreeD="1" sel="1" val="0"/>
</file>

<file path=xl/ctrlProps/ctrlProp84.xml><?xml version="1.0" encoding="utf-8"?>
<formControlPr xmlns="http://schemas.microsoft.com/office/spreadsheetml/2009/9/main" objectType="Drop" dropLines="20" dropStyle="combo" dx="16" fmlaLink="AO4" fmlaRange="$AS$32:$AS$87" noThreeD="1" sel="1" val="0"/>
</file>

<file path=xl/ctrlProps/ctrlProp85.xml><?xml version="1.0" encoding="utf-8"?>
<formControlPr xmlns="http://schemas.microsoft.com/office/spreadsheetml/2009/9/main" objectType="Drop" dropLines="20" dropStyle="combo" dx="16" fmlaLink="AO3" fmlaRange="$AS$32:$AS$87" noThreeD="1" sel="1" val="0"/>
</file>

<file path=xl/ctrlProps/ctrlProp86.xml><?xml version="1.0" encoding="utf-8"?>
<formControlPr xmlns="http://schemas.microsoft.com/office/spreadsheetml/2009/9/main" objectType="Drop" dropLines="20" dropStyle="combo" dx="16" fmlaLink="AP16" fmlaRange="$AS$32:$AS$87" noThreeD="1" sel="1" val="0"/>
</file>

<file path=xl/ctrlProps/ctrlProp87.xml><?xml version="1.0" encoding="utf-8"?>
<formControlPr xmlns="http://schemas.microsoft.com/office/spreadsheetml/2009/9/main" objectType="Drop" dropLines="20" dropStyle="combo" dx="16" fmlaLink="AP15" fmlaRange="$AS$32:$AS$87" noThreeD="1" sel="1" val="0"/>
</file>

<file path=xl/ctrlProps/ctrlProp88.xml><?xml version="1.0" encoding="utf-8"?>
<formControlPr xmlns="http://schemas.microsoft.com/office/spreadsheetml/2009/9/main" objectType="Drop" dropLines="20" dropStyle="combo" dx="16" fmlaLink="AP14" fmlaRange="$AS$32:$AS$87" noThreeD="1" sel="1" val="0"/>
</file>

<file path=xl/ctrlProps/ctrlProp89.xml><?xml version="1.0" encoding="utf-8"?>
<formControlPr xmlns="http://schemas.microsoft.com/office/spreadsheetml/2009/9/main" objectType="Drop" dropLines="20" dropStyle="combo" dx="16" fmlaLink="AP13" fmlaRange="$AS$32:$AS$87" noThreeD="1" sel="1" val="0"/>
</file>

<file path=xl/ctrlProps/ctrlProp9.xml><?xml version="1.0" encoding="utf-8"?>
<formControlPr xmlns="http://schemas.microsoft.com/office/spreadsheetml/2009/9/main" objectType="Drop" dropLines="22" dropStyle="combo" dx="16" fmlaLink="$AR$10" fmlaRange="$BV$1:$BV$22" noThreeD="1" sel="2" val="0"/>
</file>

<file path=xl/ctrlProps/ctrlProp90.xml><?xml version="1.0" encoding="utf-8"?>
<formControlPr xmlns="http://schemas.microsoft.com/office/spreadsheetml/2009/9/main" objectType="Drop" dropLines="20" dropStyle="combo" dx="16" fmlaLink="AP12" fmlaRange="$AS$32:$AS$87" noThreeD="1" sel="1" val="0"/>
</file>

<file path=xl/ctrlProps/ctrlProp91.xml><?xml version="1.0" encoding="utf-8"?>
<formControlPr xmlns="http://schemas.microsoft.com/office/spreadsheetml/2009/9/main" objectType="Drop" dropLines="20" dropStyle="combo" dx="16" fmlaLink="AP11" fmlaRange="$AS$32:$AS$87" noThreeD="1" sel="29" val="13"/>
</file>

<file path=xl/ctrlProps/ctrlProp92.xml><?xml version="1.0" encoding="utf-8"?>
<formControlPr xmlns="http://schemas.microsoft.com/office/spreadsheetml/2009/9/main" objectType="Drop" dropLines="20" dropStyle="combo" dx="16" fmlaLink="AP10" fmlaRange="$AS$32:$AS$87" noThreeD="1" sel="1" val="0"/>
</file>

<file path=xl/ctrlProps/ctrlProp93.xml><?xml version="1.0" encoding="utf-8"?>
<formControlPr xmlns="http://schemas.microsoft.com/office/spreadsheetml/2009/9/main" objectType="Drop" dropLines="20" dropStyle="combo" dx="16" fmlaLink="AP9" fmlaRange="$AS$32:$AS$87" noThreeD="1" sel="1" val="0"/>
</file>

<file path=xl/ctrlProps/ctrlProp94.xml><?xml version="1.0" encoding="utf-8"?>
<formControlPr xmlns="http://schemas.microsoft.com/office/spreadsheetml/2009/9/main" objectType="Drop" dropLines="20" dropStyle="combo" dx="16" fmlaLink="AP8" fmlaRange="$AS$32:$AS$87" noThreeD="1" sel="1" val="0"/>
</file>

<file path=xl/ctrlProps/ctrlProp95.xml><?xml version="1.0" encoding="utf-8"?>
<formControlPr xmlns="http://schemas.microsoft.com/office/spreadsheetml/2009/9/main" objectType="Drop" dropLines="20" dropStyle="combo" dx="16" fmlaLink="AP7" fmlaRange="$AS$32:$AS$87" noThreeD="1" sel="1" val="0"/>
</file>

<file path=xl/ctrlProps/ctrlProp96.xml><?xml version="1.0" encoding="utf-8"?>
<formControlPr xmlns="http://schemas.microsoft.com/office/spreadsheetml/2009/9/main" objectType="Drop" dropLines="20" dropStyle="combo" dx="16" fmlaLink="AP6" fmlaRange="$AS$32:$AS$87" noThreeD="1" sel="1" val="0"/>
</file>

<file path=xl/ctrlProps/ctrlProp97.xml><?xml version="1.0" encoding="utf-8"?>
<formControlPr xmlns="http://schemas.microsoft.com/office/spreadsheetml/2009/9/main" objectType="Drop" dropLines="20" dropStyle="combo" dx="16" fmlaLink="AP5" fmlaRange="$AS$32:$AS$87" noThreeD="1" sel="1" val="0"/>
</file>

<file path=xl/ctrlProps/ctrlProp98.xml><?xml version="1.0" encoding="utf-8"?>
<formControlPr xmlns="http://schemas.microsoft.com/office/spreadsheetml/2009/9/main" objectType="Drop" dropLines="20" dropStyle="combo" dx="16" fmlaLink="AP4" fmlaRange="$AS$32:$AS$87" noThreeD="1" sel="1" val="0"/>
</file>

<file path=xl/ctrlProps/ctrlProp99.xml><?xml version="1.0" encoding="utf-8"?>
<formControlPr xmlns="http://schemas.microsoft.com/office/spreadsheetml/2009/9/main" objectType="Drop" dropLines="20" dropStyle="combo" dx="16" fmlaLink="AP3" fmlaRange="$AS$32:$AS$87"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20</xdr:row>
          <xdr:rowOff>9525</xdr:rowOff>
        </xdr:from>
        <xdr:to>
          <xdr:col>8</xdr:col>
          <xdr:colOff>1409700</xdr:colOff>
          <xdr:row>20</xdr:row>
          <xdr:rowOff>209550</xdr:rowOff>
        </xdr:to>
        <xdr:sp macro="" textlink="">
          <xdr:nvSpPr>
            <xdr:cNvPr id="1025" name="Rullemenu 14" hidden="1">
              <a:extLst>
                <a:ext uri="{63B3BB69-23CF-44E3-9099-C40C66FF867C}">
                  <a14:compatExt spid="_x0000_s1025"/>
                </a:ext>
                <a:ext uri="{FF2B5EF4-FFF2-40B4-BE49-F238E27FC236}">
                  <a16:creationId xmlns:a16="http://schemas.microsoft.com/office/drawing/2014/main" id="{2230AE31-9568-4653-91EA-B687BF9C5D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9525</xdr:rowOff>
        </xdr:from>
        <xdr:to>
          <xdr:col>3</xdr:col>
          <xdr:colOff>1409700</xdr:colOff>
          <xdr:row>2</xdr:row>
          <xdr:rowOff>209550</xdr:rowOff>
        </xdr:to>
        <xdr:sp macro="" textlink="">
          <xdr:nvSpPr>
            <xdr:cNvPr id="1026" name="player 1" hidden="1">
              <a:extLst>
                <a:ext uri="{63B3BB69-23CF-44E3-9099-C40C66FF867C}">
                  <a14:compatExt spid="_x0000_s1026"/>
                </a:ext>
                <a:ext uri="{FF2B5EF4-FFF2-40B4-BE49-F238E27FC236}">
                  <a16:creationId xmlns:a16="http://schemas.microsoft.com/office/drawing/2014/main" id="{E12B7596-63B7-47C1-A10F-A25BA79B8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9525</xdr:rowOff>
        </xdr:from>
        <xdr:to>
          <xdr:col>3</xdr:col>
          <xdr:colOff>1409700</xdr:colOff>
          <xdr:row>3</xdr:row>
          <xdr:rowOff>209550</xdr:rowOff>
        </xdr:to>
        <xdr:sp macro="" textlink="">
          <xdr:nvSpPr>
            <xdr:cNvPr id="1035" name="player 2" hidden="1">
              <a:extLst>
                <a:ext uri="{63B3BB69-23CF-44E3-9099-C40C66FF867C}">
                  <a14:compatExt spid="_x0000_s1035"/>
                </a:ext>
                <a:ext uri="{FF2B5EF4-FFF2-40B4-BE49-F238E27FC236}">
                  <a16:creationId xmlns:a16="http://schemas.microsoft.com/office/drawing/2014/main" id="{DE6C1716-E111-4578-ADA0-B12F46334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9525</xdr:rowOff>
        </xdr:from>
        <xdr:to>
          <xdr:col>3</xdr:col>
          <xdr:colOff>1409700</xdr:colOff>
          <xdr:row>4</xdr:row>
          <xdr:rowOff>209550</xdr:rowOff>
        </xdr:to>
        <xdr:sp macro="" textlink="">
          <xdr:nvSpPr>
            <xdr:cNvPr id="1036" name="player 3" hidden="1">
              <a:extLst>
                <a:ext uri="{63B3BB69-23CF-44E3-9099-C40C66FF867C}">
                  <a14:compatExt spid="_x0000_s1036"/>
                </a:ext>
                <a:ext uri="{FF2B5EF4-FFF2-40B4-BE49-F238E27FC236}">
                  <a16:creationId xmlns:a16="http://schemas.microsoft.com/office/drawing/2014/main" id="{98922CC5-F760-4230-9B19-D2B63A9DFE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3</xdr:col>
          <xdr:colOff>1409700</xdr:colOff>
          <xdr:row>5</xdr:row>
          <xdr:rowOff>209550</xdr:rowOff>
        </xdr:to>
        <xdr:sp macro="" textlink="">
          <xdr:nvSpPr>
            <xdr:cNvPr id="1037" name="player 4" hidden="1">
              <a:extLst>
                <a:ext uri="{63B3BB69-23CF-44E3-9099-C40C66FF867C}">
                  <a14:compatExt spid="_x0000_s1037"/>
                </a:ext>
                <a:ext uri="{FF2B5EF4-FFF2-40B4-BE49-F238E27FC236}">
                  <a16:creationId xmlns:a16="http://schemas.microsoft.com/office/drawing/2014/main" id="{94F68A2E-1D2F-4914-BFEA-BE7FE5E846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xdr:rowOff>
        </xdr:from>
        <xdr:to>
          <xdr:col>3</xdr:col>
          <xdr:colOff>1409700</xdr:colOff>
          <xdr:row>6</xdr:row>
          <xdr:rowOff>209550</xdr:rowOff>
        </xdr:to>
        <xdr:sp macro="" textlink="">
          <xdr:nvSpPr>
            <xdr:cNvPr id="1038" name="player 5" hidden="1">
              <a:extLst>
                <a:ext uri="{63B3BB69-23CF-44E3-9099-C40C66FF867C}">
                  <a14:compatExt spid="_x0000_s1038"/>
                </a:ext>
                <a:ext uri="{FF2B5EF4-FFF2-40B4-BE49-F238E27FC236}">
                  <a16:creationId xmlns:a16="http://schemas.microsoft.com/office/drawing/2014/main" id="{2BFD22AB-7F4A-41BA-BB86-48049EEEDA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3</xdr:col>
          <xdr:colOff>1409700</xdr:colOff>
          <xdr:row>7</xdr:row>
          <xdr:rowOff>209550</xdr:rowOff>
        </xdr:to>
        <xdr:sp macro="" textlink="">
          <xdr:nvSpPr>
            <xdr:cNvPr id="1039" name="player 6" hidden="1">
              <a:extLst>
                <a:ext uri="{63B3BB69-23CF-44E3-9099-C40C66FF867C}">
                  <a14:compatExt spid="_x0000_s1039"/>
                </a:ext>
                <a:ext uri="{FF2B5EF4-FFF2-40B4-BE49-F238E27FC236}">
                  <a16:creationId xmlns:a16="http://schemas.microsoft.com/office/drawing/2014/main" id="{4D4EBFB7-5E2E-4979-A6D5-D3C953268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1409700</xdr:colOff>
          <xdr:row>8</xdr:row>
          <xdr:rowOff>209550</xdr:rowOff>
        </xdr:to>
        <xdr:sp macro="" textlink="">
          <xdr:nvSpPr>
            <xdr:cNvPr id="1040" name="player 7" hidden="1">
              <a:extLst>
                <a:ext uri="{63B3BB69-23CF-44E3-9099-C40C66FF867C}">
                  <a14:compatExt spid="_x0000_s1040"/>
                </a:ext>
                <a:ext uri="{FF2B5EF4-FFF2-40B4-BE49-F238E27FC236}">
                  <a16:creationId xmlns:a16="http://schemas.microsoft.com/office/drawing/2014/main" id="{C6AB4F07-1382-4346-8437-8D2BD30886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1409700</xdr:colOff>
          <xdr:row>9</xdr:row>
          <xdr:rowOff>209550</xdr:rowOff>
        </xdr:to>
        <xdr:sp macro="" textlink="">
          <xdr:nvSpPr>
            <xdr:cNvPr id="1041" name="player 8" hidden="1">
              <a:extLst>
                <a:ext uri="{63B3BB69-23CF-44E3-9099-C40C66FF867C}">
                  <a14:compatExt spid="_x0000_s1041"/>
                </a:ext>
                <a:ext uri="{FF2B5EF4-FFF2-40B4-BE49-F238E27FC236}">
                  <a16:creationId xmlns:a16="http://schemas.microsoft.com/office/drawing/2014/main" id="{E7EAE671-EDAF-40AD-9C92-A27248B2D0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1409700</xdr:colOff>
          <xdr:row>10</xdr:row>
          <xdr:rowOff>209550</xdr:rowOff>
        </xdr:to>
        <xdr:sp macro="" textlink="">
          <xdr:nvSpPr>
            <xdr:cNvPr id="1042" name="player 9" hidden="1">
              <a:extLst>
                <a:ext uri="{63B3BB69-23CF-44E3-9099-C40C66FF867C}">
                  <a14:compatExt spid="_x0000_s1042"/>
                </a:ext>
                <a:ext uri="{FF2B5EF4-FFF2-40B4-BE49-F238E27FC236}">
                  <a16:creationId xmlns:a16="http://schemas.microsoft.com/office/drawing/2014/main" id="{9F6FECB3-25E0-4FD8-BFEB-8F3462F8355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1409700</xdr:colOff>
          <xdr:row>11</xdr:row>
          <xdr:rowOff>209550</xdr:rowOff>
        </xdr:to>
        <xdr:sp macro="" textlink="">
          <xdr:nvSpPr>
            <xdr:cNvPr id="1044" name="player 10" hidden="1">
              <a:extLst>
                <a:ext uri="{63B3BB69-23CF-44E3-9099-C40C66FF867C}">
                  <a14:compatExt spid="_x0000_s1044"/>
                </a:ext>
                <a:ext uri="{FF2B5EF4-FFF2-40B4-BE49-F238E27FC236}">
                  <a16:creationId xmlns:a16="http://schemas.microsoft.com/office/drawing/2014/main" id="{0A3B7E31-55D5-4B2D-813A-61BD2F3D8C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3</xdr:col>
          <xdr:colOff>1409700</xdr:colOff>
          <xdr:row>12</xdr:row>
          <xdr:rowOff>209550</xdr:rowOff>
        </xdr:to>
        <xdr:sp macro="" textlink="">
          <xdr:nvSpPr>
            <xdr:cNvPr id="1045" name="player 11" hidden="1">
              <a:extLst>
                <a:ext uri="{63B3BB69-23CF-44E3-9099-C40C66FF867C}">
                  <a14:compatExt spid="_x0000_s1045"/>
                </a:ext>
                <a:ext uri="{FF2B5EF4-FFF2-40B4-BE49-F238E27FC236}">
                  <a16:creationId xmlns:a16="http://schemas.microsoft.com/office/drawing/2014/main" id="{BA87C2DB-3BB1-48FE-902E-2241830F39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1409700</xdr:colOff>
          <xdr:row>13</xdr:row>
          <xdr:rowOff>209550</xdr:rowOff>
        </xdr:to>
        <xdr:sp macro="" textlink="">
          <xdr:nvSpPr>
            <xdr:cNvPr id="1046" name="player 12" hidden="1">
              <a:extLst>
                <a:ext uri="{63B3BB69-23CF-44E3-9099-C40C66FF867C}">
                  <a14:compatExt spid="_x0000_s1046"/>
                </a:ext>
                <a:ext uri="{FF2B5EF4-FFF2-40B4-BE49-F238E27FC236}">
                  <a16:creationId xmlns:a16="http://schemas.microsoft.com/office/drawing/2014/main" id="{3C2228B8-8FEC-49C8-AA4D-97EB843620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1409700</xdr:colOff>
          <xdr:row>14</xdr:row>
          <xdr:rowOff>209550</xdr:rowOff>
        </xdr:to>
        <xdr:sp macro="" textlink="">
          <xdr:nvSpPr>
            <xdr:cNvPr id="1047" name="player 13" hidden="1">
              <a:extLst>
                <a:ext uri="{63B3BB69-23CF-44E3-9099-C40C66FF867C}">
                  <a14:compatExt spid="_x0000_s1047"/>
                </a:ext>
                <a:ext uri="{FF2B5EF4-FFF2-40B4-BE49-F238E27FC236}">
                  <a16:creationId xmlns:a16="http://schemas.microsoft.com/office/drawing/2014/main" id="{AE641EC7-52E7-46AB-AC33-2FD9F85FF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1409700</xdr:colOff>
          <xdr:row>15</xdr:row>
          <xdr:rowOff>209550</xdr:rowOff>
        </xdr:to>
        <xdr:sp macro="" textlink="">
          <xdr:nvSpPr>
            <xdr:cNvPr id="1048" name="player 14" hidden="1">
              <a:extLst>
                <a:ext uri="{63B3BB69-23CF-44E3-9099-C40C66FF867C}">
                  <a14:compatExt spid="_x0000_s1048"/>
                </a:ext>
                <a:ext uri="{FF2B5EF4-FFF2-40B4-BE49-F238E27FC236}">
                  <a16:creationId xmlns:a16="http://schemas.microsoft.com/office/drawing/2014/main" id="{1E318B73-1FDE-4182-BC39-1867A3695F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1409700</xdr:colOff>
          <xdr:row>16</xdr:row>
          <xdr:rowOff>209550</xdr:rowOff>
        </xdr:to>
        <xdr:sp macro="" textlink="">
          <xdr:nvSpPr>
            <xdr:cNvPr id="1049" name="player 15" hidden="1">
              <a:extLst>
                <a:ext uri="{63B3BB69-23CF-44E3-9099-C40C66FF867C}">
                  <a14:compatExt spid="_x0000_s1049"/>
                </a:ext>
                <a:ext uri="{FF2B5EF4-FFF2-40B4-BE49-F238E27FC236}">
                  <a16:creationId xmlns:a16="http://schemas.microsoft.com/office/drawing/2014/main" id="{3C977F6C-4ECE-422C-B5CF-08F2971822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1409700</xdr:colOff>
          <xdr:row>17</xdr:row>
          <xdr:rowOff>209550</xdr:rowOff>
        </xdr:to>
        <xdr:sp macro="" textlink="">
          <xdr:nvSpPr>
            <xdr:cNvPr id="1050" name="player 16" hidden="1">
              <a:extLst>
                <a:ext uri="{63B3BB69-23CF-44E3-9099-C40C66FF867C}">
                  <a14:compatExt spid="_x0000_s1050"/>
                </a:ext>
                <a:ext uri="{FF2B5EF4-FFF2-40B4-BE49-F238E27FC236}">
                  <a16:creationId xmlns:a16="http://schemas.microsoft.com/office/drawing/2014/main" id="{C5DF5E4B-DB6E-4BA9-B8EF-2029E41F76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20</xdr:row>
          <xdr:rowOff>28575</xdr:rowOff>
        </xdr:from>
        <xdr:to>
          <xdr:col>28</xdr:col>
          <xdr:colOff>38100</xdr:colOff>
          <xdr:row>20</xdr:row>
          <xdr:rowOff>190500</xdr:rowOff>
        </xdr:to>
        <xdr:sp macro="" textlink="">
          <xdr:nvSpPr>
            <xdr:cNvPr id="1102" name="CheckBox1" hidden="1">
              <a:extLst>
                <a:ext uri="{63B3BB69-23CF-44E3-9099-C40C66FF867C}">
                  <a14:compatExt spid="_x0000_s1102"/>
                </a:ext>
                <a:ext uri="{FF2B5EF4-FFF2-40B4-BE49-F238E27FC236}">
                  <a16:creationId xmlns:a16="http://schemas.microsoft.com/office/drawing/2014/main" id="{EA6329CB-0651-4526-B34A-98BB63F8B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9525</xdr:rowOff>
        </xdr:from>
        <xdr:to>
          <xdr:col>30</xdr:col>
          <xdr:colOff>0</xdr:colOff>
          <xdr:row>16</xdr:row>
          <xdr:rowOff>209550</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2511C280-6438-4987-863A-42796D8CB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9525</xdr:rowOff>
        </xdr:from>
        <xdr:to>
          <xdr:col>31</xdr:col>
          <xdr:colOff>0</xdr:colOff>
          <xdr:row>16</xdr:row>
          <xdr:rowOff>209550</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3E61B1F8-CE2D-4B30-B50F-C6F828EE5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9525</xdr:rowOff>
        </xdr:from>
        <xdr:to>
          <xdr:col>32</xdr:col>
          <xdr:colOff>0</xdr:colOff>
          <xdr:row>16</xdr:row>
          <xdr:rowOff>209550</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B5A1AF21-3B47-4B78-8E31-3900959208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9525</xdr:rowOff>
        </xdr:from>
        <xdr:to>
          <xdr:col>33</xdr:col>
          <xdr:colOff>0</xdr:colOff>
          <xdr:row>16</xdr:row>
          <xdr:rowOff>209550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72E0269B-4B12-4BA7-B4A4-860EC1509C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16</xdr:row>
          <xdr:rowOff>9525</xdr:rowOff>
        </xdr:from>
        <xdr:to>
          <xdr:col>34</xdr:col>
          <xdr:colOff>0</xdr:colOff>
          <xdr:row>16</xdr:row>
          <xdr:rowOff>209550</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AC7FF465-DB26-49C9-A49B-0066F8ABB3A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16</xdr:row>
          <xdr:rowOff>9525</xdr:rowOff>
        </xdr:from>
        <xdr:to>
          <xdr:col>35</xdr:col>
          <xdr:colOff>0</xdr:colOff>
          <xdr:row>16</xdr:row>
          <xdr:rowOff>209550</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8D66D848-E404-466A-82AC-21F46BAADF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9525</xdr:rowOff>
        </xdr:from>
        <xdr:to>
          <xdr:col>30</xdr:col>
          <xdr:colOff>0</xdr:colOff>
          <xdr:row>17</xdr:row>
          <xdr:rowOff>209550</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686EF2B1-9A98-4663-A2E4-AB781C9D6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9525</xdr:rowOff>
        </xdr:from>
        <xdr:to>
          <xdr:col>31</xdr:col>
          <xdr:colOff>0</xdr:colOff>
          <xdr:row>17</xdr:row>
          <xdr:rowOff>209550</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1ABB325E-EF2E-4382-A23C-344B42DC00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9525</xdr:rowOff>
        </xdr:from>
        <xdr:to>
          <xdr:col>32</xdr:col>
          <xdr:colOff>0</xdr:colOff>
          <xdr:row>17</xdr:row>
          <xdr:rowOff>209550</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AF51C496-E2FC-4016-817A-479AD1BE09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9525</xdr:rowOff>
        </xdr:from>
        <xdr:to>
          <xdr:col>33</xdr:col>
          <xdr:colOff>0</xdr:colOff>
          <xdr:row>17</xdr:row>
          <xdr:rowOff>209550</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E61C7031-0EB7-4A41-BE87-51495425B2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17</xdr:row>
          <xdr:rowOff>9525</xdr:rowOff>
        </xdr:from>
        <xdr:to>
          <xdr:col>34</xdr:col>
          <xdr:colOff>0</xdr:colOff>
          <xdr:row>17</xdr:row>
          <xdr:rowOff>209550</xdr:rowOff>
        </xdr:to>
        <xdr:sp macro="" textlink="">
          <xdr:nvSpPr>
            <xdr:cNvPr id="1125" name="Drop Down 101" hidden="1">
              <a:extLst>
                <a:ext uri="{63B3BB69-23CF-44E3-9099-C40C66FF867C}">
                  <a14:compatExt spid="_x0000_s1125"/>
                </a:ext>
                <a:ext uri="{FF2B5EF4-FFF2-40B4-BE49-F238E27FC236}">
                  <a16:creationId xmlns:a16="http://schemas.microsoft.com/office/drawing/2014/main" id="{0CF8CEEC-8A49-4FE6-A74C-558FA2BFD3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9525</xdr:rowOff>
        </xdr:from>
        <xdr:to>
          <xdr:col>35</xdr:col>
          <xdr:colOff>0</xdr:colOff>
          <xdr:row>17</xdr:row>
          <xdr:rowOff>209550</xdr:rowOff>
        </xdr:to>
        <xdr:sp macro="" textlink="">
          <xdr:nvSpPr>
            <xdr:cNvPr id="1126" name="Drop Down 102" hidden="1">
              <a:extLst>
                <a:ext uri="{63B3BB69-23CF-44E3-9099-C40C66FF867C}">
                  <a14:compatExt spid="_x0000_s1126"/>
                </a:ext>
                <a:ext uri="{FF2B5EF4-FFF2-40B4-BE49-F238E27FC236}">
                  <a16:creationId xmlns:a16="http://schemas.microsoft.com/office/drawing/2014/main" id="{53FDB42F-1244-4449-AB76-2A3A534B2B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9525</xdr:rowOff>
        </xdr:from>
        <xdr:to>
          <xdr:col>30</xdr:col>
          <xdr:colOff>0</xdr:colOff>
          <xdr:row>15</xdr:row>
          <xdr:rowOff>209550</xdr:rowOff>
        </xdr:to>
        <xdr:sp macro="" textlink="">
          <xdr:nvSpPr>
            <xdr:cNvPr id="1127" name="Drop Down 103" hidden="1">
              <a:extLst>
                <a:ext uri="{63B3BB69-23CF-44E3-9099-C40C66FF867C}">
                  <a14:compatExt spid="_x0000_s1127"/>
                </a:ext>
                <a:ext uri="{FF2B5EF4-FFF2-40B4-BE49-F238E27FC236}">
                  <a16:creationId xmlns:a16="http://schemas.microsoft.com/office/drawing/2014/main" id="{1BD6B474-627B-4157-B09C-F698E7968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9525</xdr:rowOff>
        </xdr:from>
        <xdr:to>
          <xdr:col>30</xdr:col>
          <xdr:colOff>0</xdr:colOff>
          <xdr:row>14</xdr:row>
          <xdr:rowOff>209550</xdr:rowOff>
        </xdr:to>
        <xdr:sp macro="" textlink="">
          <xdr:nvSpPr>
            <xdr:cNvPr id="1128" name="Drop Down 104" hidden="1">
              <a:extLst>
                <a:ext uri="{63B3BB69-23CF-44E3-9099-C40C66FF867C}">
                  <a14:compatExt spid="_x0000_s1128"/>
                </a:ext>
                <a:ext uri="{FF2B5EF4-FFF2-40B4-BE49-F238E27FC236}">
                  <a16:creationId xmlns:a16="http://schemas.microsoft.com/office/drawing/2014/main" id="{7EE57898-AFB5-4E9D-B5C5-EED0071CA0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13</xdr:row>
          <xdr:rowOff>9525</xdr:rowOff>
        </xdr:from>
        <xdr:to>
          <xdr:col>30</xdr:col>
          <xdr:colOff>0</xdr:colOff>
          <xdr:row>13</xdr:row>
          <xdr:rowOff>209550</xdr:rowOff>
        </xdr:to>
        <xdr:sp macro="" textlink="">
          <xdr:nvSpPr>
            <xdr:cNvPr id="1129" name="Drop Down 105" hidden="1">
              <a:extLst>
                <a:ext uri="{63B3BB69-23CF-44E3-9099-C40C66FF867C}">
                  <a14:compatExt spid="_x0000_s1129"/>
                </a:ext>
                <a:ext uri="{FF2B5EF4-FFF2-40B4-BE49-F238E27FC236}">
                  <a16:creationId xmlns:a16="http://schemas.microsoft.com/office/drawing/2014/main" id="{A051EC0C-375B-46E4-9E71-1D97FA893F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12</xdr:row>
          <xdr:rowOff>9525</xdr:rowOff>
        </xdr:from>
        <xdr:to>
          <xdr:col>30</xdr:col>
          <xdr:colOff>0</xdr:colOff>
          <xdr:row>12</xdr:row>
          <xdr:rowOff>209550</xdr:rowOff>
        </xdr:to>
        <xdr:sp macro="" textlink="">
          <xdr:nvSpPr>
            <xdr:cNvPr id="1130" name="Drop Down 106" hidden="1">
              <a:extLst>
                <a:ext uri="{63B3BB69-23CF-44E3-9099-C40C66FF867C}">
                  <a14:compatExt spid="_x0000_s1130"/>
                </a:ext>
                <a:ext uri="{FF2B5EF4-FFF2-40B4-BE49-F238E27FC236}">
                  <a16:creationId xmlns:a16="http://schemas.microsoft.com/office/drawing/2014/main" id="{FF56C2A1-247F-4AEC-B29E-52DF0D9AC6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9525</xdr:rowOff>
        </xdr:from>
        <xdr:to>
          <xdr:col>30</xdr:col>
          <xdr:colOff>0</xdr:colOff>
          <xdr:row>11</xdr:row>
          <xdr:rowOff>209550</xdr:rowOff>
        </xdr:to>
        <xdr:sp macro="" textlink="">
          <xdr:nvSpPr>
            <xdr:cNvPr id="1131" name="Drop Down 107" hidden="1">
              <a:extLst>
                <a:ext uri="{63B3BB69-23CF-44E3-9099-C40C66FF867C}">
                  <a14:compatExt spid="_x0000_s1131"/>
                </a:ext>
                <a:ext uri="{FF2B5EF4-FFF2-40B4-BE49-F238E27FC236}">
                  <a16:creationId xmlns:a16="http://schemas.microsoft.com/office/drawing/2014/main" id="{AC44BCE8-ADC6-4E92-A727-112DE590DA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xdr:row>
          <xdr:rowOff>9525</xdr:rowOff>
        </xdr:from>
        <xdr:to>
          <xdr:col>30</xdr:col>
          <xdr:colOff>0</xdr:colOff>
          <xdr:row>10</xdr:row>
          <xdr:rowOff>209550</xdr:rowOff>
        </xdr:to>
        <xdr:sp macro="" textlink="">
          <xdr:nvSpPr>
            <xdr:cNvPr id="1132" name="Drop Down 108" hidden="1">
              <a:extLst>
                <a:ext uri="{63B3BB69-23CF-44E3-9099-C40C66FF867C}">
                  <a14:compatExt spid="_x0000_s1132"/>
                </a:ext>
                <a:ext uri="{FF2B5EF4-FFF2-40B4-BE49-F238E27FC236}">
                  <a16:creationId xmlns:a16="http://schemas.microsoft.com/office/drawing/2014/main" id="{5225F3DE-9ED5-45A6-8792-1D6F1B8532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9525</xdr:rowOff>
        </xdr:from>
        <xdr:to>
          <xdr:col>30</xdr:col>
          <xdr:colOff>0</xdr:colOff>
          <xdr:row>9</xdr:row>
          <xdr:rowOff>209550</xdr:rowOff>
        </xdr:to>
        <xdr:sp macro="" textlink="">
          <xdr:nvSpPr>
            <xdr:cNvPr id="1133" name="Drop Down 109" hidden="1">
              <a:extLst>
                <a:ext uri="{63B3BB69-23CF-44E3-9099-C40C66FF867C}">
                  <a14:compatExt spid="_x0000_s1133"/>
                </a:ext>
                <a:ext uri="{FF2B5EF4-FFF2-40B4-BE49-F238E27FC236}">
                  <a16:creationId xmlns:a16="http://schemas.microsoft.com/office/drawing/2014/main" id="{E0771674-1CD2-4B30-8C7B-5C3DA5D830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9525</xdr:rowOff>
        </xdr:from>
        <xdr:to>
          <xdr:col>30</xdr:col>
          <xdr:colOff>0</xdr:colOff>
          <xdr:row>8</xdr:row>
          <xdr:rowOff>209550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41E9C668-DB1E-4D2C-B84F-0E89736D07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xdr:row>
          <xdr:rowOff>9525</xdr:rowOff>
        </xdr:from>
        <xdr:to>
          <xdr:col>30</xdr:col>
          <xdr:colOff>0</xdr:colOff>
          <xdr:row>7</xdr:row>
          <xdr:rowOff>209550</xdr:rowOff>
        </xdr:to>
        <xdr:sp macro="" textlink="">
          <xdr:nvSpPr>
            <xdr:cNvPr id="1135" name="Drop Down 111" hidden="1">
              <a:extLst>
                <a:ext uri="{63B3BB69-23CF-44E3-9099-C40C66FF867C}">
                  <a14:compatExt spid="_x0000_s1135"/>
                </a:ext>
                <a:ext uri="{FF2B5EF4-FFF2-40B4-BE49-F238E27FC236}">
                  <a16:creationId xmlns:a16="http://schemas.microsoft.com/office/drawing/2014/main" id="{72FD436A-2E10-47C6-B732-E29510D190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9525</xdr:rowOff>
        </xdr:from>
        <xdr:to>
          <xdr:col>30</xdr:col>
          <xdr:colOff>0</xdr:colOff>
          <xdr:row>6</xdr:row>
          <xdr:rowOff>209550</xdr:rowOff>
        </xdr:to>
        <xdr:sp macro="" textlink="">
          <xdr:nvSpPr>
            <xdr:cNvPr id="1136" name="Drop Down 112" hidden="1">
              <a:extLst>
                <a:ext uri="{63B3BB69-23CF-44E3-9099-C40C66FF867C}">
                  <a14:compatExt spid="_x0000_s1136"/>
                </a:ext>
                <a:ext uri="{FF2B5EF4-FFF2-40B4-BE49-F238E27FC236}">
                  <a16:creationId xmlns:a16="http://schemas.microsoft.com/office/drawing/2014/main" id="{4B25D387-ABB8-4307-BB41-58670E9BD69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xdr:row>
          <xdr:rowOff>9525</xdr:rowOff>
        </xdr:from>
        <xdr:to>
          <xdr:col>30</xdr:col>
          <xdr:colOff>0</xdr:colOff>
          <xdr:row>5</xdr:row>
          <xdr:rowOff>209550</xdr:rowOff>
        </xdr:to>
        <xdr:sp macro="" textlink="">
          <xdr:nvSpPr>
            <xdr:cNvPr id="1137" name="Drop Down 113" hidden="1">
              <a:extLst>
                <a:ext uri="{63B3BB69-23CF-44E3-9099-C40C66FF867C}">
                  <a14:compatExt spid="_x0000_s1137"/>
                </a:ext>
                <a:ext uri="{FF2B5EF4-FFF2-40B4-BE49-F238E27FC236}">
                  <a16:creationId xmlns:a16="http://schemas.microsoft.com/office/drawing/2014/main" id="{AD32310D-000B-4895-A96B-21F1CAFDDE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xdr:row>
          <xdr:rowOff>9525</xdr:rowOff>
        </xdr:from>
        <xdr:to>
          <xdr:col>30</xdr:col>
          <xdr:colOff>0</xdr:colOff>
          <xdr:row>4</xdr:row>
          <xdr:rowOff>209550</xdr:rowOff>
        </xdr:to>
        <xdr:sp macro="" textlink="">
          <xdr:nvSpPr>
            <xdr:cNvPr id="1138" name="Drop Down 114" hidden="1">
              <a:extLst>
                <a:ext uri="{63B3BB69-23CF-44E3-9099-C40C66FF867C}">
                  <a14:compatExt spid="_x0000_s1138"/>
                </a:ext>
                <a:ext uri="{FF2B5EF4-FFF2-40B4-BE49-F238E27FC236}">
                  <a16:creationId xmlns:a16="http://schemas.microsoft.com/office/drawing/2014/main" id="{AD2EEEB6-28DC-4473-A063-6F3B46CA00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xdr:row>
          <xdr:rowOff>9525</xdr:rowOff>
        </xdr:from>
        <xdr:to>
          <xdr:col>30</xdr:col>
          <xdr:colOff>0</xdr:colOff>
          <xdr:row>3</xdr:row>
          <xdr:rowOff>209550</xdr:rowOff>
        </xdr:to>
        <xdr:sp macro="" textlink="">
          <xdr:nvSpPr>
            <xdr:cNvPr id="1139" name="Drop Down 115" hidden="1">
              <a:extLst>
                <a:ext uri="{63B3BB69-23CF-44E3-9099-C40C66FF867C}">
                  <a14:compatExt spid="_x0000_s1139"/>
                </a:ext>
                <a:ext uri="{FF2B5EF4-FFF2-40B4-BE49-F238E27FC236}">
                  <a16:creationId xmlns:a16="http://schemas.microsoft.com/office/drawing/2014/main" id="{E44567AC-CF46-4897-B1FC-2BA1F54A11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xdr:row>
          <xdr:rowOff>9525</xdr:rowOff>
        </xdr:from>
        <xdr:to>
          <xdr:col>30</xdr:col>
          <xdr:colOff>0</xdr:colOff>
          <xdr:row>2</xdr:row>
          <xdr:rowOff>209550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585688E8-CB90-4433-95FD-91ABC569340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0</xdr:colOff>
          <xdr:row>15</xdr:row>
          <xdr:rowOff>209550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220B43AF-3E68-4C9A-A537-8ADC336DBD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9525</xdr:rowOff>
        </xdr:from>
        <xdr:to>
          <xdr:col>31</xdr:col>
          <xdr:colOff>0</xdr:colOff>
          <xdr:row>14</xdr:row>
          <xdr:rowOff>209550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1BC16726-C5CB-4A2D-AB14-282740C38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9525</xdr:rowOff>
        </xdr:from>
        <xdr:to>
          <xdr:col>31</xdr:col>
          <xdr:colOff>0</xdr:colOff>
          <xdr:row>13</xdr:row>
          <xdr:rowOff>209550</xdr:rowOff>
        </xdr:to>
        <xdr:sp macro="" textlink="">
          <xdr:nvSpPr>
            <xdr:cNvPr id="1143" name="Drop Down 119" hidden="1">
              <a:extLst>
                <a:ext uri="{63B3BB69-23CF-44E3-9099-C40C66FF867C}">
                  <a14:compatExt spid="_x0000_s1143"/>
                </a:ext>
                <a:ext uri="{FF2B5EF4-FFF2-40B4-BE49-F238E27FC236}">
                  <a16:creationId xmlns:a16="http://schemas.microsoft.com/office/drawing/2014/main" id="{2E771ED7-F0F9-4A1E-A38E-ED33C71DE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9525</xdr:rowOff>
        </xdr:from>
        <xdr:to>
          <xdr:col>31</xdr:col>
          <xdr:colOff>0</xdr:colOff>
          <xdr:row>12</xdr:row>
          <xdr:rowOff>209550</xdr:rowOff>
        </xdr:to>
        <xdr:sp macro="" textlink="">
          <xdr:nvSpPr>
            <xdr:cNvPr id="1144" name="Drop Down 120" hidden="1">
              <a:extLst>
                <a:ext uri="{63B3BB69-23CF-44E3-9099-C40C66FF867C}">
                  <a14:compatExt spid="_x0000_s1144"/>
                </a:ext>
                <a:ext uri="{FF2B5EF4-FFF2-40B4-BE49-F238E27FC236}">
                  <a16:creationId xmlns:a16="http://schemas.microsoft.com/office/drawing/2014/main" id="{C45766F4-1744-44D7-ABF7-373033039D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9525</xdr:rowOff>
        </xdr:from>
        <xdr:to>
          <xdr:col>31</xdr:col>
          <xdr:colOff>0</xdr:colOff>
          <xdr:row>11</xdr:row>
          <xdr:rowOff>209550</xdr:rowOff>
        </xdr:to>
        <xdr:sp macro="" textlink="">
          <xdr:nvSpPr>
            <xdr:cNvPr id="1145" name="Drop Down 121" hidden="1">
              <a:extLst>
                <a:ext uri="{63B3BB69-23CF-44E3-9099-C40C66FF867C}">
                  <a14:compatExt spid="_x0000_s1145"/>
                </a:ext>
                <a:ext uri="{FF2B5EF4-FFF2-40B4-BE49-F238E27FC236}">
                  <a16:creationId xmlns:a16="http://schemas.microsoft.com/office/drawing/2014/main" id="{DF9CBF10-F3F7-42B5-9317-CB5D072628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9525</xdr:rowOff>
        </xdr:from>
        <xdr:to>
          <xdr:col>31</xdr:col>
          <xdr:colOff>0</xdr:colOff>
          <xdr:row>10</xdr:row>
          <xdr:rowOff>209550</xdr:rowOff>
        </xdr:to>
        <xdr:sp macro="" textlink="">
          <xdr:nvSpPr>
            <xdr:cNvPr id="1146" name="Drop Down 122" hidden="1">
              <a:extLst>
                <a:ext uri="{63B3BB69-23CF-44E3-9099-C40C66FF867C}">
                  <a14:compatExt spid="_x0000_s1146"/>
                </a:ext>
                <a:ext uri="{FF2B5EF4-FFF2-40B4-BE49-F238E27FC236}">
                  <a16:creationId xmlns:a16="http://schemas.microsoft.com/office/drawing/2014/main" id="{D9244B2A-F448-4DD4-A0B7-68B41E5C6D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9525</xdr:rowOff>
        </xdr:from>
        <xdr:to>
          <xdr:col>31</xdr:col>
          <xdr:colOff>0</xdr:colOff>
          <xdr:row>9</xdr:row>
          <xdr:rowOff>209550</xdr:rowOff>
        </xdr:to>
        <xdr:sp macro="" textlink="">
          <xdr:nvSpPr>
            <xdr:cNvPr id="1147" name="Drop Down 123" hidden="1">
              <a:extLst>
                <a:ext uri="{63B3BB69-23CF-44E3-9099-C40C66FF867C}">
                  <a14:compatExt spid="_x0000_s1147"/>
                </a:ext>
                <a:ext uri="{FF2B5EF4-FFF2-40B4-BE49-F238E27FC236}">
                  <a16:creationId xmlns:a16="http://schemas.microsoft.com/office/drawing/2014/main" id="{4C934DE5-8357-4C66-BCAD-DDA4028387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9525</xdr:rowOff>
        </xdr:from>
        <xdr:to>
          <xdr:col>31</xdr:col>
          <xdr:colOff>0</xdr:colOff>
          <xdr:row>8</xdr:row>
          <xdr:rowOff>209550</xdr:rowOff>
        </xdr:to>
        <xdr:sp macro="" textlink="">
          <xdr:nvSpPr>
            <xdr:cNvPr id="1148" name="Drop Down 124" hidden="1">
              <a:extLst>
                <a:ext uri="{63B3BB69-23CF-44E3-9099-C40C66FF867C}">
                  <a14:compatExt spid="_x0000_s1148"/>
                </a:ext>
                <a:ext uri="{FF2B5EF4-FFF2-40B4-BE49-F238E27FC236}">
                  <a16:creationId xmlns:a16="http://schemas.microsoft.com/office/drawing/2014/main" id="{F8C6E331-2379-44BF-9A45-E74BCE593A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xdr:row>
          <xdr:rowOff>9525</xdr:rowOff>
        </xdr:from>
        <xdr:to>
          <xdr:col>31</xdr:col>
          <xdr:colOff>0</xdr:colOff>
          <xdr:row>7</xdr:row>
          <xdr:rowOff>209550</xdr:rowOff>
        </xdr:to>
        <xdr:sp macro="" textlink="">
          <xdr:nvSpPr>
            <xdr:cNvPr id="1149" name="Drop Down 125" hidden="1">
              <a:extLst>
                <a:ext uri="{63B3BB69-23CF-44E3-9099-C40C66FF867C}">
                  <a14:compatExt spid="_x0000_s1149"/>
                </a:ext>
                <a:ext uri="{FF2B5EF4-FFF2-40B4-BE49-F238E27FC236}">
                  <a16:creationId xmlns:a16="http://schemas.microsoft.com/office/drawing/2014/main" id="{31C1DA2D-A01F-496B-92F6-EE9F08135D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xdr:row>
          <xdr:rowOff>9525</xdr:rowOff>
        </xdr:from>
        <xdr:to>
          <xdr:col>31</xdr:col>
          <xdr:colOff>0</xdr:colOff>
          <xdr:row>6</xdr:row>
          <xdr:rowOff>209550</xdr:rowOff>
        </xdr:to>
        <xdr:sp macro="" textlink="">
          <xdr:nvSpPr>
            <xdr:cNvPr id="1150" name="Drop Down 126" hidden="1">
              <a:extLst>
                <a:ext uri="{63B3BB69-23CF-44E3-9099-C40C66FF867C}">
                  <a14:compatExt spid="_x0000_s1150"/>
                </a:ext>
                <a:ext uri="{FF2B5EF4-FFF2-40B4-BE49-F238E27FC236}">
                  <a16:creationId xmlns:a16="http://schemas.microsoft.com/office/drawing/2014/main" id="{A5909A9B-405E-49F9-8106-0A08140828A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9525</xdr:rowOff>
        </xdr:from>
        <xdr:to>
          <xdr:col>31</xdr:col>
          <xdr:colOff>0</xdr:colOff>
          <xdr:row>5</xdr:row>
          <xdr:rowOff>209550</xdr:rowOff>
        </xdr:to>
        <xdr:sp macro="" textlink="">
          <xdr:nvSpPr>
            <xdr:cNvPr id="1151" name="Drop Down 127" hidden="1">
              <a:extLst>
                <a:ext uri="{63B3BB69-23CF-44E3-9099-C40C66FF867C}">
                  <a14:compatExt spid="_x0000_s1151"/>
                </a:ext>
                <a:ext uri="{FF2B5EF4-FFF2-40B4-BE49-F238E27FC236}">
                  <a16:creationId xmlns:a16="http://schemas.microsoft.com/office/drawing/2014/main" id="{B8475B16-0FD5-4D07-A9D3-7DD561F02A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xdr:row>
          <xdr:rowOff>9525</xdr:rowOff>
        </xdr:from>
        <xdr:to>
          <xdr:col>31</xdr:col>
          <xdr:colOff>0</xdr:colOff>
          <xdr:row>4</xdr:row>
          <xdr:rowOff>209550</xdr:rowOff>
        </xdr:to>
        <xdr:sp macro="" textlink="">
          <xdr:nvSpPr>
            <xdr:cNvPr id="1152" name="Drop Down 128" hidden="1">
              <a:extLst>
                <a:ext uri="{63B3BB69-23CF-44E3-9099-C40C66FF867C}">
                  <a14:compatExt spid="_x0000_s1152"/>
                </a:ext>
                <a:ext uri="{FF2B5EF4-FFF2-40B4-BE49-F238E27FC236}">
                  <a16:creationId xmlns:a16="http://schemas.microsoft.com/office/drawing/2014/main" id="{046FC449-40C5-4280-8BE4-641C97584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xdr:row>
          <xdr:rowOff>9525</xdr:rowOff>
        </xdr:from>
        <xdr:to>
          <xdr:col>31</xdr:col>
          <xdr:colOff>0</xdr:colOff>
          <xdr:row>3</xdr:row>
          <xdr:rowOff>209550</xdr:rowOff>
        </xdr:to>
        <xdr:sp macro="" textlink="">
          <xdr:nvSpPr>
            <xdr:cNvPr id="1153" name="Drop Down 129" hidden="1">
              <a:extLst>
                <a:ext uri="{63B3BB69-23CF-44E3-9099-C40C66FF867C}">
                  <a14:compatExt spid="_x0000_s1153"/>
                </a:ext>
                <a:ext uri="{FF2B5EF4-FFF2-40B4-BE49-F238E27FC236}">
                  <a16:creationId xmlns:a16="http://schemas.microsoft.com/office/drawing/2014/main" id="{10B27DD6-EFEE-4D4A-A865-C2B5822002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9525</xdr:rowOff>
        </xdr:from>
        <xdr:to>
          <xdr:col>31</xdr:col>
          <xdr:colOff>0</xdr:colOff>
          <xdr:row>2</xdr:row>
          <xdr:rowOff>209550</xdr:rowOff>
        </xdr:to>
        <xdr:sp macro="" textlink="">
          <xdr:nvSpPr>
            <xdr:cNvPr id="1154" name="Drop Down 130" hidden="1">
              <a:extLst>
                <a:ext uri="{63B3BB69-23CF-44E3-9099-C40C66FF867C}">
                  <a14:compatExt spid="_x0000_s1154"/>
                </a:ext>
                <a:ext uri="{FF2B5EF4-FFF2-40B4-BE49-F238E27FC236}">
                  <a16:creationId xmlns:a16="http://schemas.microsoft.com/office/drawing/2014/main" id="{6738BCB7-B45D-4BC2-A46E-69D9C2283B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9525</xdr:rowOff>
        </xdr:from>
        <xdr:to>
          <xdr:col>32</xdr:col>
          <xdr:colOff>0</xdr:colOff>
          <xdr:row>15</xdr:row>
          <xdr:rowOff>209550</xdr:rowOff>
        </xdr:to>
        <xdr:sp macro="" textlink="">
          <xdr:nvSpPr>
            <xdr:cNvPr id="1155" name="Drop Down 131" hidden="1">
              <a:extLst>
                <a:ext uri="{63B3BB69-23CF-44E3-9099-C40C66FF867C}">
                  <a14:compatExt spid="_x0000_s1155"/>
                </a:ext>
                <a:ext uri="{FF2B5EF4-FFF2-40B4-BE49-F238E27FC236}">
                  <a16:creationId xmlns:a16="http://schemas.microsoft.com/office/drawing/2014/main" id="{04BB1A42-B231-4AB4-81E4-96D59CF75F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9525</xdr:rowOff>
        </xdr:from>
        <xdr:to>
          <xdr:col>32</xdr:col>
          <xdr:colOff>0</xdr:colOff>
          <xdr:row>14</xdr:row>
          <xdr:rowOff>209550</xdr:rowOff>
        </xdr:to>
        <xdr:sp macro="" textlink="">
          <xdr:nvSpPr>
            <xdr:cNvPr id="1156" name="Drop Down 132" hidden="1">
              <a:extLst>
                <a:ext uri="{63B3BB69-23CF-44E3-9099-C40C66FF867C}">
                  <a14:compatExt spid="_x0000_s1156"/>
                </a:ext>
                <a:ext uri="{FF2B5EF4-FFF2-40B4-BE49-F238E27FC236}">
                  <a16:creationId xmlns:a16="http://schemas.microsoft.com/office/drawing/2014/main" id="{B1A3C2DD-8368-4B64-85CF-4D68CB1397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9525</xdr:rowOff>
        </xdr:from>
        <xdr:to>
          <xdr:col>32</xdr:col>
          <xdr:colOff>0</xdr:colOff>
          <xdr:row>13</xdr:row>
          <xdr:rowOff>209550</xdr:rowOff>
        </xdr:to>
        <xdr:sp macro="" textlink="">
          <xdr:nvSpPr>
            <xdr:cNvPr id="1157" name="Drop Down 133" hidden="1">
              <a:extLst>
                <a:ext uri="{63B3BB69-23CF-44E3-9099-C40C66FF867C}">
                  <a14:compatExt spid="_x0000_s1157"/>
                </a:ext>
                <a:ext uri="{FF2B5EF4-FFF2-40B4-BE49-F238E27FC236}">
                  <a16:creationId xmlns:a16="http://schemas.microsoft.com/office/drawing/2014/main" id="{918B5C28-A940-47FB-88CD-E732871A9F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9525</xdr:rowOff>
        </xdr:from>
        <xdr:to>
          <xdr:col>32</xdr:col>
          <xdr:colOff>0</xdr:colOff>
          <xdr:row>12</xdr:row>
          <xdr:rowOff>209550</xdr:rowOff>
        </xdr:to>
        <xdr:sp macro="" textlink="">
          <xdr:nvSpPr>
            <xdr:cNvPr id="1158" name="Drop Down 134" hidden="1">
              <a:extLst>
                <a:ext uri="{63B3BB69-23CF-44E3-9099-C40C66FF867C}">
                  <a14:compatExt spid="_x0000_s1158"/>
                </a:ext>
                <a:ext uri="{FF2B5EF4-FFF2-40B4-BE49-F238E27FC236}">
                  <a16:creationId xmlns:a16="http://schemas.microsoft.com/office/drawing/2014/main" id="{53F51289-CB51-4E18-AFC5-8C05166E7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9525</xdr:rowOff>
        </xdr:from>
        <xdr:to>
          <xdr:col>32</xdr:col>
          <xdr:colOff>0</xdr:colOff>
          <xdr:row>11</xdr:row>
          <xdr:rowOff>209550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D423E09D-698D-4DDD-847F-C7246A044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9525</xdr:rowOff>
        </xdr:from>
        <xdr:to>
          <xdr:col>32</xdr:col>
          <xdr:colOff>0</xdr:colOff>
          <xdr:row>10</xdr:row>
          <xdr:rowOff>209550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385493D1-0985-4933-A846-D667000B18C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9525</xdr:rowOff>
        </xdr:from>
        <xdr:to>
          <xdr:col>32</xdr:col>
          <xdr:colOff>0</xdr:colOff>
          <xdr:row>9</xdr:row>
          <xdr:rowOff>209550</xdr:rowOff>
        </xdr:to>
        <xdr:sp macro="" textlink="">
          <xdr:nvSpPr>
            <xdr:cNvPr id="1161" name="Drop Down 137" hidden="1">
              <a:extLst>
                <a:ext uri="{63B3BB69-23CF-44E3-9099-C40C66FF867C}">
                  <a14:compatExt spid="_x0000_s1161"/>
                </a:ext>
                <a:ext uri="{FF2B5EF4-FFF2-40B4-BE49-F238E27FC236}">
                  <a16:creationId xmlns:a16="http://schemas.microsoft.com/office/drawing/2014/main" id="{22A5E457-1AE7-4D76-9724-E4D8AD6A61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9525</xdr:rowOff>
        </xdr:from>
        <xdr:to>
          <xdr:col>32</xdr:col>
          <xdr:colOff>0</xdr:colOff>
          <xdr:row>8</xdr:row>
          <xdr:rowOff>209550</xdr:rowOff>
        </xdr:to>
        <xdr:sp macro="" textlink="">
          <xdr:nvSpPr>
            <xdr:cNvPr id="1162" name="Drop Down 138" hidden="1">
              <a:extLst>
                <a:ext uri="{63B3BB69-23CF-44E3-9099-C40C66FF867C}">
                  <a14:compatExt spid="_x0000_s1162"/>
                </a:ext>
                <a:ext uri="{FF2B5EF4-FFF2-40B4-BE49-F238E27FC236}">
                  <a16:creationId xmlns:a16="http://schemas.microsoft.com/office/drawing/2014/main" id="{3B41D032-CCAC-47E2-9574-487AD954C6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xdr:row>
          <xdr:rowOff>9525</xdr:rowOff>
        </xdr:from>
        <xdr:to>
          <xdr:col>32</xdr:col>
          <xdr:colOff>0</xdr:colOff>
          <xdr:row>7</xdr:row>
          <xdr:rowOff>209550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D470DD87-31C9-4231-83CF-6CFDD50803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9525</xdr:rowOff>
        </xdr:from>
        <xdr:to>
          <xdr:col>32</xdr:col>
          <xdr:colOff>0</xdr:colOff>
          <xdr:row>6</xdr:row>
          <xdr:rowOff>209550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C477B355-DDB0-4A96-96BE-534A7602F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xdr:row>
          <xdr:rowOff>9525</xdr:rowOff>
        </xdr:from>
        <xdr:to>
          <xdr:col>32</xdr:col>
          <xdr:colOff>0</xdr:colOff>
          <xdr:row>5</xdr:row>
          <xdr:rowOff>209550</xdr:rowOff>
        </xdr:to>
        <xdr:sp macro="" textlink="">
          <xdr:nvSpPr>
            <xdr:cNvPr id="1165" name="Drop Down 141" hidden="1">
              <a:extLst>
                <a:ext uri="{63B3BB69-23CF-44E3-9099-C40C66FF867C}">
                  <a14:compatExt spid="_x0000_s1165"/>
                </a:ext>
                <a:ext uri="{FF2B5EF4-FFF2-40B4-BE49-F238E27FC236}">
                  <a16:creationId xmlns:a16="http://schemas.microsoft.com/office/drawing/2014/main" id="{995691B4-9D8A-44B3-9A67-7B7631C2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xdr:row>
          <xdr:rowOff>9525</xdr:rowOff>
        </xdr:from>
        <xdr:to>
          <xdr:col>32</xdr:col>
          <xdr:colOff>0</xdr:colOff>
          <xdr:row>4</xdr:row>
          <xdr:rowOff>209550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D9B4CB94-072D-4A4F-9B5D-32B9DD0EB8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xdr:row>
          <xdr:rowOff>9525</xdr:rowOff>
        </xdr:from>
        <xdr:to>
          <xdr:col>32</xdr:col>
          <xdr:colOff>0</xdr:colOff>
          <xdr:row>3</xdr:row>
          <xdr:rowOff>209550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C0D036F9-347D-4C59-8BE5-FBC7381519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xdr:row>
          <xdr:rowOff>9525</xdr:rowOff>
        </xdr:from>
        <xdr:to>
          <xdr:col>32</xdr:col>
          <xdr:colOff>0</xdr:colOff>
          <xdr:row>2</xdr:row>
          <xdr:rowOff>209550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8043A3C-F0E9-4AD9-A011-F58B0DCDA0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9525</xdr:rowOff>
        </xdr:from>
        <xdr:to>
          <xdr:col>33</xdr:col>
          <xdr:colOff>0</xdr:colOff>
          <xdr:row>15</xdr:row>
          <xdr:rowOff>209550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76778424-3C58-44AC-9CFB-112266F11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9525</xdr:rowOff>
        </xdr:from>
        <xdr:to>
          <xdr:col>33</xdr:col>
          <xdr:colOff>0</xdr:colOff>
          <xdr:row>14</xdr:row>
          <xdr:rowOff>209550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44D20A29-24E5-42FF-88FA-CEFF662CAA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9525</xdr:rowOff>
        </xdr:from>
        <xdr:to>
          <xdr:col>33</xdr:col>
          <xdr:colOff>0</xdr:colOff>
          <xdr:row>13</xdr:row>
          <xdr:rowOff>209550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CCB7248-4969-43A7-A83F-3B04A1A61A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9525</xdr:rowOff>
        </xdr:from>
        <xdr:to>
          <xdr:col>33</xdr:col>
          <xdr:colOff>0</xdr:colOff>
          <xdr:row>12</xdr:row>
          <xdr:rowOff>209550</xdr:rowOff>
        </xdr:to>
        <xdr:sp macro="" textlink="">
          <xdr:nvSpPr>
            <xdr:cNvPr id="1172" name="Drop Down 148" hidden="1">
              <a:extLst>
                <a:ext uri="{63B3BB69-23CF-44E3-9099-C40C66FF867C}">
                  <a14:compatExt spid="_x0000_s1172"/>
                </a:ext>
                <a:ext uri="{FF2B5EF4-FFF2-40B4-BE49-F238E27FC236}">
                  <a16:creationId xmlns:a16="http://schemas.microsoft.com/office/drawing/2014/main" id="{599D85FC-F124-4AFD-AC49-BECD94C67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9525</xdr:rowOff>
        </xdr:from>
        <xdr:to>
          <xdr:col>33</xdr:col>
          <xdr:colOff>0</xdr:colOff>
          <xdr:row>11</xdr:row>
          <xdr:rowOff>209550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65878A68-43E6-4C0B-9ECE-AB2C252267E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9525</xdr:rowOff>
        </xdr:from>
        <xdr:to>
          <xdr:col>33</xdr:col>
          <xdr:colOff>0</xdr:colOff>
          <xdr:row>10</xdr:row>
          <xdr:rowOff>209550</xdr:rowOff>
        </xdr:to>
        <xdr:sp macro="" textlink="">
          <xdr:nvSpPr>
            <xdr:cNvPr id="1174" name="Drop Down 150" hidden="1">
              <a:extLst>
                <a:ext uri="{63B3BB69-23CF-44E3-9099-C40C66FF867C}">
                  <a14:compatExt spid="_x0000_s1174"/>
                </a:ext>
                <a:ext uri="{FF2B5EF4-FFF2-40B4-BE49-F238E27FC236}">
                  <a16:creationId xmlns:a16="http://schemas.microsoft.com/office/drawing/2014/main" id="{F3BF4C41-FE8C-40E3-93F5-5FE69A0EDE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9525</xdr:rowOff>
        </xdr:from>
        <xdr:to>
          <xdr:col>33</xdr:col>
          <xdr:colOff>0</xdr:colOff>
          <xdr:row>9</xdr:row>
          <xdr:rowOff>209550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25219027-2A3C-4983-ABE2-45C8BC957DC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9525</xdr:rowOff>
        </xdr:from>
        <xdr:to>
          <xdr:col>33</xdr:col>
          <xdr:colOff>0</xdr:colOff>
          <xdr:row>8</xdr:row>
          <xdr:rowOff>209550</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D2C5F1FF-ED7E-4F62-95E9-6DBE56D3B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9525</xdr:rowOff>
        </xdr:from>
        <xdr:to>
          <xdr:col>33</xdr:col>
          <xdr:colOff>0</xdr:colOff>
          <xdr:row>7</xdr:row>
          <xdr:rowOff>209550</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19D15B02-2A26-45C5-B17A-FFDCA982FD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9525</xdr:rowOff>
        </xdr:from>
        <xdr:to>
          <xdr:col>33</xdr:col>
          <xdr:colOff>0</xdr:colOff>
          <xdr:row>6</xdr:row>
          <xdr:rowOff>209550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643C271B-AE10-4ED1-94C9-13B7815B6A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xdr:row>
          <xdr:rowOff>9525</xdr:rowOff>
        </xdr:from>
        <xdr:to>
          <xdr:col>33</xdr:col>
          <xdr:colOff>0</xdr:colOff>
          <xdr:row>5</xdr:row>
          <xdr:rowOff>209550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A19562F6-4CC6-44B3-A475-8810FEE56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xdr:row>
          <xdr:rowOff>9525</xdr:rowOff>
        </xdr:from>
        <xdr:to>
          <xdr:col>33</xdr:col>
          <xdr:colOff>0</xdr:colOff>
          <xdr:row>4</xdr:row>
          <xdr:rowOff>209550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668CE79A-25E9-4D6F-A4C6-A316045F84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xdr:row>
          <xdr:rowOff>9525</xdr:rowOff>
        </xdr:from>
        <xdr:to>
          <xdr:col>33</xdr:col>
          <xdr:colOff>0</xdr:colOff>
          <xdr:row>3</xdr:row>
          <xdr:rowOff>209550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4D2A2080-3FF2-413A-9BCE-41E105EAD0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xdr:row>
          <xdr:rowOff>9525</xdr:rowOff>
        </xdr:from>
        <xdr:to>
          <xdr:col>33</xdr:col>
          <xdr:colOff>0</xdr:colOff>
          <xdr:row>2</xdr:row>
          <xdr:rowOff>209550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9E66D913-1E06-479E-9044-63BBCCE8E7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9525</xdr:rowOff>
        </xdr:from>
        <xdr:to>
          <xdr:col>34</xdr:col>
          <xdr:colOff>0</xdr:colOff>
          <xdr:row>15</xdr:row>
          <xdr:rowOff>209550</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5B505978-DB73-4765-921E-A86DF5E2BA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14</xdr:row>
          <xdr:rowOff>9525</xdr:rowOff>
        </xdr:from>
        <xdr:to>
          <xdr:col>34</xdr:col>
          <xdr:colOff>0</xdr:colOff>
          <xdr:row>14</xdr:row>
          <xdr:rowOff>209550</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594FDAC0-3DF0-4188-BCFE-4918031CD7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9525</xdr:rowOff>
        </xdr:from>
        <xdr:to>
          <xdr:col>34</xdr:col>
          <xdr:colOff>0</xdr:colOff>
          <xdr:row>13</xdr:row>
          <xdr:rowOff>209550</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A93D9DC3-986D-4CEF-A82F-2C40B2398F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xdr:row>
          <xdr:rowOff>9525</xdr:rowOff>
        </xdr:from>
        <xdr:to>
          <xdr:col>34</xdr:col>
          <xdr:colOff>0</xdr:colOff>
          <xdr:row>12</xdr:row>
          <xdr:rowOff>209550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477B57E3-A735-47B5-9154-02F56CBC4D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9525</xdr:rowOff>
        </xdr:from>
        <xdr:to>
          <xdr:col>34</xdr:col>
          <xdr:colOff>0</xdr:colOff>
          <xdr:row>11</xdr:row>
          <xdr:rowOff>209550</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C592E9BC-D2C0-47BA-A971-637688B1B6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xdr:row>
          <xdr:rowOff>9525</xdr:rowOff>
        </xdr:from>
        <xdr:to>
          <xdr:col>34</xdr:col>
          <xdr:colOff>0</xdr:colOff>
          <xdr:row>10</xdr:row>
          <xdr:rowOff>209550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1BB59E5B-4FFB-4EDE-A9A7-4EAAE60202F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9525</xdr:rowOff>
        </xdr:from>
        <xdr:to>
          <xdr:col>34</xdr:col>
          <xdr:colOff>0</xdr:colOff>
          <xdr:row>9</xdr:row>
          <xdr:rowOff>209550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6E460EC6-5D5F-40E3-8F52-20BD541F96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xdr:row>
          <xdr:rowOff>9525</xdr:rowOff>
        </xdr:from>
        <xdr:to>
          <xdr:col>34</xdr:col>
          <xdr:colOff>0</xdr:colOff>
          <xdr:row>8</xdr:row>
          <xdr:rowOff>209550</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F7B94F8E-849E-46B3-B44F-87B15B1DBB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xdr:row>
          <xdr:rowOff>9525</xdr:rowOff>
        </xdr:from>
        <xdr:to>
          <xdr:col>34</xdr:col>
          <xdr:colOff>0</xdr:colOff>
          <xdr:row>7</xdr:row>
          <xdr:rowOff>209550</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49144C31-27DF-4587-ADE7-845135EA14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xdr:row>
          <xdr:rowOff>9525</xdr:rowOff>
        </xdr:from>
        <xdr:to>
          <xdr:col>34</xdr:col>
          <xdr:colOff>0</xdr:colOff>
          <xdr:row>6</xdr:row>
          <xdr:rowOff>209550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A3EC43B5-79DE-4D99-B44C-CD70C10BFE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xdr:row>
          <xdr:rowOff>9525</xdr:rowOff>
        </xdr:from>
        <xdr:to>
          <xdr:col>34</xdr:col>
          <xdr:colOff>0</xdr:colOff>
          <xdr:row>5</xdr:row>
          <xdr:rowOff>209550</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7ED3B410-37FD-43AD-95E5-B7D12CB4C9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xdr:row>
          <xdr:rowOff>9525</xdr:rowOff>
        </xdr:from>
        <xdr:to>
          <xdr:col>34</xdr:col>
          <xdr:colOff>0</xdr:colOff>
          <xdr:row>4</xdr:row>
          <xdr:rowOff>209550</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D262700C-1AA4-4A42-AE15-7C41C80E5A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xdr:row>
          <xdr:rowOff>9525</xdr:rowOff>
        </xdr:from>
        <xdr:to>
          <xdr:col>34</xdr:col>
          <xdr:colOff>0</xdr:colOff>
          <xdr:row>3</xdr:row>
          <xdr:rowOff>209550</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D88332ED-3EFB-4DE5-B6ED-5D45B3D32D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xdr:row>
          <xdr:rowOff>9525</xdr:rowOff>
        </xdr:from>
        <xdr:to>
          <xdr:col>34</xdr:col>
          <xdr:colOff>0</xdr:colOff>
          <xdr:row>2</xdr:row>
          <xdr:rowOff>209550</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AAD4EB1-750C-48F1-9CBC-D40C261697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15</xdr:row>
          <xdr:rowOff>9525</xdr:rowOff>
        </xdr:from>
        <xdr:to>
          <xdr:col>35</xdr:col>
          <xdr:colOff>0</xdr:colOff>
          <xdr:row>15</xdr:row>
          <xdr:rowOff>209550</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C54F0FC4-CC6A-4F27-B431-47E5B7D18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14</xdr:row>
          <xdr:rowOff>9525</xdr:rowOff>
        </xdr:from>
        <xdr:to>
          <xdr:col>35</xdr:col>
          <xdr:colOff>0</xdr:colOff>
          <xdr:row>14</xdr:row>
          <xdr:rowOff>209550</xdr:rowOff>
        </xdr:to>
        <xdr:sp macro="" textlink="">
          <xdr:nvSpPr>
            <xdr:cNvPr id="1198" name="Drop Down 174" hidden="1">
              <a:extLst>
                <a:ext uri="{63B3BB69-23CF-44E3-9099-C40C66FF867C}">
                  <a14:compatExt spid="_x0000_s1198"/>
                </a:ext>
                <a:ext uri="{FF2B5EF4-FFF2-40B4-BE49-F238E27FC236}">
                  <a16:creationId xmlns:a16="http://schemas.microsoft.com/office/drawing/2014/main" id="{DF35EFF1-6DCA-497D-96BB-26E1C79E39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13</xdr:row>
          <xdr:rowOff>9525</xdr:rowOff>
        </xdr:from>
        <xdr:to>
          <xdr:col>35</xdr:col>
          <xdr:colOff>0</xdr:colOff>
          <xdr:row>13</xdr:row>
          <xdr:rowOff>209550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218E15F0-E16E-42DF-81FD-82DFB60A07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9525</xdr:rowOff>
        </xdr:from>
        <xdr:to>
          <xdr:col>35</xdr:col>
          <xdr:colOff>0</xdr:colOff>
          <xdr:row>12</xdr:row>
          <xdr:rowOff>209550</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BDC083C7-461D-4384-860F-608E90B3D6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11</xdr:row>
          <xdr:rowOff>9525</xdr:rowOff>
        </xdr:from>
        <xdr:to>
          <xdr:col>35</xdr:col>
          <xdr:colOff>0</xdr:colOff>
          <xdr:row>11</xdr:row>
          <xdr:rowOff>209550</xdr:rowOff>
        </xdr:to>
        <xdr:sp macro="" textlink="">
          <xdr:nvSpPr>
            <xdr:cNvPr id="1201" name="Drop Down 177" hidden="1">
              <a:extLst>
                <a:ext uri="{63B3BB69-23CF-44E3-9099-C40C66FF867C}">
                  <a14:compatExt spid="_x0000_s1201"/>
                </a:ext>
                <a:ext uri="{FF2B5EF4-FFF2-40B4-BE49-F238E27FC236}">
                  <a16:creationId xmlns:a16="http://schemas.microsoft.com/office/drawing/2014/main" id="{58D2DA7D-7848-4C71-87EB-DE6FC27C22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xdr:row>
          <xdr:rowOff>9525</xdr:rowOff>
        </xdr:from>
        <xdr:to>
          <xdr:col>35</xdr:col>
          <xdr:colOff>0</xdr:colOff>
          <xdr:row>10</xdr:row>
          <xdr:rowOff>209550</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92BD5E86-57BE-40FB-B8A3-8F248AA0A3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xdr:row>
          <xdr:rowOff>9525</xdr:rowOff>
        </xdr:from>
        <xdr:to>
          <xdr:col>35</xdr:col>
          <xdr:colOff>0</xdr:colOff>
          <xdr:row>9</xdr:row>
          <xdr:rowOff>209550</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44CF23EE-212F-460A-A1E4-CAD0497D06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xdr:row>
          <xdr:rowOff>9525</xdr:rowOff>
        </xdr:from>
        <xdr:to>
          <xdr:col>35</xdr:col>
          <xdr:colOff>0</xdr:colOff>
          <xdr:row>8</xdr:row>
          <xdr:rowOff>209550</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659E3FC5-F027-46B1-ABA2-C91311E35B0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xdr:row>
          <xdr:rowOff>9525</xdr:rowOff>
        </xdr:from>
        <xdr:to>
          <xdr:col>35</xdr:col>
          <xdr:colOff>0</xdr:colOff>
          <xdr:row>2</xdr:row>
          <xdr:rowOff>209550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9C0E6548-A82C-488A-B683-4D7C501520D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xdr:row>
          <xdr:rowOff>9525</xdr:rowOff>
        </xdr:from>
        <xdr:to>
          <xdr:col>35</xdr:col>
          <xdr:colOff>0</xdr:colOff>
          <xdr:row>3</xdr:row>
          <xdr:rowOff>209550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40BE57FD-C88B-46A3-A5E4-1C263CA8F63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xdr:row>
          <xdr:rowOff>9525</xdr:rowOff>
        </xdr:from>
        <xdr:to>
          <xdr:col>35</xdr:col>
          <xdr:colOff>0</xdr:colOff>
          <xdr:row>4</xdr:row>
          <xdr:rowOff>209550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1ECF183B-8938-4647-8233-419AC6EC7E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xdr:row>
          <xdr:rowOff>9525</xdr:rowOff>
        </xdr:from>
        <xdr:to>
          <xdr:col>35</xdr:col>
          <xdr:colOff>0</xdr:colOff>
          <xdr:row>5</xdr:row>
          <xdr:rowOff>209550</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378BF736-3073-4491-94AE-6C0DE45BC6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xdr:row>
          <xdr:rowOff>9525</xdr:rowOff>
        </xdr:from>
        <xdr:to>
          <xdr:col>35</xdr:col>
          <xdr:colOff>0</xdr:colOff>
          <xdr:row>6</xdr:row>
          <xdr:rowOff>209550</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C2F3CA76-7964-45F5-B77D-ACA2C6706A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xdr:row>
          <xdr:rowOff>9525</xdr:rowOff>
        </xdr:from>
        <xdr:to>
          <xdr:col>35</xdr:col>
          <xdr:colOff>0</xdr:colOff>
          <xdr:row>7</xdr:row>
          <xdr:rowOff>209550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D6C049F0-C227-43AD-91A4-54C8B0825F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84" Type="http://schemas.openxmlformats.org/officeDocument/2006/relationships/ctrlProp" Target="../ctrlProps/ctrlProp78.xml"/><Relationship Id="rId89" Type="http://schemas.openxmlformats.org/officeDocument/2006/relationships/ctrlProp" Target="../ctrlProps/ctrlProp83.xml"/><Relationship Id="rId112" Type="http://schemas.openxmlformats.org/officeDocument/2006/relationships/ctrlProp" Target="../ctrlProps/ctrlProp106.xml"/><Relationship Id="rId16" Type="http://schemas.openxmlformats.org/officeDocument/2006/relationships/ctrlProp" Target="../ctrlProps/ctrlProp10.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37" Type="http://schemas.openxmlformats.org/officeDocument/2006/relationships/ctrlProp" Target="../ctrlProps/ctrlProp31.xml"/><Relationship Id="rId53" Type="http://schemas.openxmlformats.org/officeDocument/2006/relationships/ctrlProp" Target="../ctrlProps/ctrlProp47.xml"/><Relationship Id="rId58" Type="http://schemas.openxmlformats.org/officeDocument/2006/relationships/ctrlProp" Target="../ctrlProps/ctrlProp52.xml"/><Relationship Id="rId74" Type="http://schemas.openxmlformats.org/officeDocument/2006/relationships/ctrlProp" Target="../ctrlProps/ctrlProp68.xml"/><Relationship Id="rId79" Type="http://schemas.openxmlformats.org/officeDocument/2006/relationships/ctrlProp" Target="../ctrlProps/ctrlProp73.xml"/><Relationship Id="rId102" Type="http://schemas.openxmlformats.org/officeDocument/2006/relationships/ctrlProp" Target="../ctrlProps/ctrlProp96.xml"/><Relationship Id="rId5" Type="http://schemas.openxmlformats.org/officeDocument/2006/relationships/control" Target="../activeX/activeX1.xml"/><Relationship Id="rId90" Type="http://schemas.openxmlformats.org/officeDocument/2006/relationships/ctrlProp" Target="../ctrlProps/ctrlProp84.xml"/><Relationship Id="rId95" Type="http://schemas.openxmlformats.org/officeDocument/2006/relationships/ctrlProp" Target="../ctrlProps/ctrlProp89.xml"/><Relationship Id="rId22" Type="http://schemas.openxmlformats.org/officeDocument/2006/relationships/ctrlProp" Target="../ctrlProps/ctrlProp16.xml"/><Relationship Id="rId27" Type="http://schemas.openxmlformats.org/officeDocument/2006/relationships/ctrlProp" Target="../ctrlProps/ctrlProp21.xml"/><Relationship Id="rId43" Type="http://schemas.openxmlformats.org/officeDocument/2006/relationships/ctrlProp" Target="../ctrlProps/ctrlProp37.xml"/><Relationship Id="rId48" Type="http://schemas.openxmlformats.org/officeDocument/2006/relationships/ctrlProp" Target="../ctrlProps/ctrlProp42.xml"/><Relationship Id="rId64" Type="http://schemas.openxmlformats.org/officeDocument/2006/relationships/ctrlProp" Target="../ctrlProps/ctrlProp58.xml"/><Relationship Id="rId69" Type="http://schemas.openxmlformats.org/officeDocument/2006/relationships/ctrlProp" Target="../ctrlProps/ctrlProp63.xml"/><Relationship Id="rId113" Type="http://schemas.openxmlformats.org/officeDocument/2006/relationships/ctrlProp" Target="../ctrlProps/ctrlProp107.xml"/><Relationship Id="rId118" Type="http://schemas.openxmlformats.org/officeDocument/2006/relationships/ctrlProp" Target="../ctrlProps/ctrlProp112.xml"/><Relationship Id="rId80" Type="http://schemas.openxmlformats.org/officeDocument/2006/relationships/ctrlProp" Target="../ctrlProps/ctrlProp74.xml"/><Relationship Id="rId85" Type="http://schemas.openxmlformats.org/officeDocument/2006/relationships/ctrlProp" Target="../ctrlProps/ctrlProp7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 Type="http://schemas.openxmlformats.org/officeDocument/2006/relationships/hyperlink" Target="http://www.arosbb.dk/" TargetMode="External"/><Relationship Id="rId6" Type="http://schemas.openxmlformats.org/officeDocument/2006/relationships/image" Target="../media/image1.emf"/><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4" Type="http://schemas.openxmlformats.org/officeDocument/2006/relationships/vmlDrawing" Target="../drawings/vmlDrawing1.vml"/><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omments" Target="../comments1.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printerSettings" Target="../printerSettings/printerSettings1.bin"/><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61" Type="http://schemas.openxmlformats.org/officeDocument/2006/relationships/ctrlProp" Target="../ctrlProps/ctrlProp55.xml"/><Relationship Id="rId82" Type="http://schemas.openxmlformats.org/officeDocument/2006/relationships/ctrlProp" Target="../ctrlProps/ctrlProp7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3" Type="http://schemas.openxmlformats.org/officeDocument/2006/relationships/drawing" Target="../drawings/drawing1.xm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GO304"/>
  <sheetViews>
    <sheetView tabSelected="1" zoomScaleNormal="100" workbookViewId="0">
      <selection activeCell="X15" sqref="X15"/>
    </sheetView>
  </sheetViews>
  <sheetFormatPr defaultColWidth="0" defaultRowHeight="0" customHeight="1" zeroHeight="1" x14ac:dyDescent="0.2"/>
  <cols>
    <col min="1" max="1" width="1.85546875" style="28" customWidth="1"/>
    <col min="2" max="2" width="3.140625" style="28" customWidth="1"/>
    <col min="3" max="3" width="19.28515625" style="28" customWidth="1"/>
    <col min="4" max="4" width="21.28515625" style="48" customWidth="1"/>
    <col min="5" max="8" width="3" style="28" customWidth="1"/>
    <col min="9" max="9" width="30.85546875" style="28" customWidth="1"/>
    <col min="10" max="10" width="27.28515625" style="28" customWidth="1"/>
    <col min="11" max="11" width="1.85546875" style="28" customWidth="1"/>
    <col min="12" max="15" width="2.42578125" style="28" customWidth="1"/>
    <col min="16" max="19" width="2.140625" style="49" customWidth="1"/>
    <col min="20" max="23" width="3.28515625" style="28" customWidth="1"/>
    <col min="24" max="24" width="2.42578125" style="28" customWidth="1"/>
    <col min="25" max="25" width="3.28515625" style="28" customWidth="1"/>
    <col min="26" max="26" width="4" style="28" customWidth="1"/>
    <col min="27" max="27" width="6.5703125" style="28" customWidth="1"/>
    <col min="28" max="29" width="4.140625" style="28" customWidth="1"/>
    <col min="30" max="36" width="15.7109375" style="147" customWidth="1"/>
    <col min="37" max="37" width="2" style="58" customWidth="1"/>
    <col min="38" max="38" width="6.7109375" style="240" hidden="1" customWidth="1"/>
    <col min="39" max="43" width="6.7109375" style="239" hidden="1" customWidth="1"/>
    <col min="44" max="44" width="10.7109375" style="236" hidden="1" customWidth="1"/>
    <col min="45" max="45" width="14" style="28" hidden="1" customWidth="1"/>
    <col min="46" max="46" width="12.140625" style="28" hidden="1" customWidth="1"/>
    <col min="47" max="47" width="13.85546875" style="28" hidden="1" customWidth="1"/>
    <col min="48" max="48" width="12.7109375" style="28" hidden="1" customWidth="1"/>
    <col min="49" max="49" width="18.28515625" style="28" hidden="1" customWidth="1"/>
    <col min="50" max="50" width="17" style="28" hidden="1" customWidth="1"/>
    <col min="51" max="51" width="10.7109375" style="44" hidden="1" customWidth="1"/>
    <col min="52" max="52" width="14.85546875" style="33" hidden="1" customWidth="1"/>
    <col min="53" max="56" width="3.7109375" style="38" hidden="1" customWidth="1"/>
    <col min="57" max="57" width="29.85546875" style="40" hidden="1" customWidth="1"/>
    <col min="58" max="58" width="10.7109375" style="37" hidden="1" customWidth="1"/>
    <col min="59" max="59" width="13.85546875" style="43" hidden="1" customWidth="1"/>
    <col min="60" max="64" width="6.7109375" style="43" hidden="1" customWidth="1"/>
    <col min="65" max="66" width="10.7109375" style="43" hidden="1" customWidth="1"/>
    <col min="67" max="67" width="10.7109375" style="41" hidden="1" customWidth="1"/>
    <col min="68" max="68" width="10.7109375" style="42" hidden="1" customWidth="1"/>
    <col min="69" max="69" width="10.7109375" style="37" hidden="1" customWidth="1"/>
    <col min="70" max="70" width="11.7109375" style="37" hidden="1" customWidth="1"/>
    <col min="71" max="71" width="10.7109375" style="37" hidden="1" customWidth="1"/>
    <col min="72" max="72" width="10.7109375" style="43" hidden="1" customWidth="1"/>
    <col min="73" max="73" width="10.7109375" style="45" hidden="1" customWidth="1"/>
    <col min="74" max="74" width="14.5703125" style="43" hidden="1" customWidth="1"/>
    <col min="75" max="75" width="15.85546875" style="128" hidden="1" customWidth="1"/>
    <col min="76" max="78" width="10.7109375" style="43" hidden="1" customWidth="1"/>
    <col min="79" max="79" width="10.7109375" style="45" hidden="1" customWidth="1"/>
    <col min="80" max="81" width="13.7109375" style="28" hidden="1" customWidth="1"/>
    <col min="82" max="86" width="13.7109375" style="34" hidden="1" customWidth="1"/>
    <col min="87" max="87" width="13.7109375" style="28" hidden="1" customWidth="1"/>
    <col min="88" max="92" width="13.7109375" style="34" hidden="1" customWidth="1"/>
    <col min="93" max="96" width="13.7109375" style="28" hidden="1" customWidth="1"/>
    <col min="97" max="97" width="13.7109375" style="34" hidden="1" customWidth="1"/>
    <col min="98" max="99" width="13.7109375" style="28" hidden="1" customWidth="1"/>
    <col min="100" max="108" width="13.7109375" style="36" hidden="1" customWidth="1"/>
    <col min="109" max="109" width="13.7109375" style="28" hidden="1" customWidth="1"/>
    <col min="110" max="110" width="13.7109375" style="34" hidden="1" customWidth="1"/>
    <col min="111" max="111" width="13.7109375" style="28" hidden="1" customWidth="1"/>
    <col min="112" max="16384" width="9.140625" style="28" hidden="1"/>
  </cols>
  <sheetData>
    <row r="1" spans="1:197" ht="8.25" customHeight="1" thickBot="1" x14ac:dyDescent="0.25">
      <c r="A1" s="4"/>
      <c r="B1" s="5"/>
      <c r="C1" s="5"/>
      <c r="D1" s="6"/>
      <c r="E1" s="5"/>
      <c r="F1" s="5"/>
      <c r="G1" s="5"/>
      <c r="H1" s="5"/>
      <c r="I1" s="5"/>
      <c r="J1" s="5"/>
      <c r="K1" s="5"/>
      <c r="L1" s="5"/>
      <c r="M1" s="5"/>
      <c r="N1" s="5"/>
      <c r="O1" s="5"/>
      <c r="P1" s="7"/>
      <c r="Q1" s="7"/>
      <c r="R1" s="7"/>
      <c r="S1" s="7"/>
      <c r="T1" s="5"/>
      <c r="U1" s="5"/>
      <c r="V1" s="5"/>
      <c r="W1" s="5"/>
      <c r="X1" s="5"/>
      <c r="Y1" s="5"/>
      <c r="Z1" s="5"/>
      <c r="AA1" s="18"/>
      <c r="AB1" s="5"/>
      <c r="AC1" s="5"/>
      <c r="AD1" s="144"/>
      <c r="AE1" s="144"/>
      <c r="AF1" s="144"/>
      <c r="AG1" s="144"/>
      <c r="AH1" s="144"/>
      <c r="AI1" s="144"/>
      <c r="AJ1" s="144"/>
      <c r="AK1" s="5"/>
      <c r="AL1" s="31"/>
      <c r="AM1" s="31"/>
      <c r="AN1" s="31"/>
      <c r="AO1" s="31"/>
      <c r="AP1" s="31"/>
      <c r="AQ1" s="31"/>
      <c r="AR1" s="31"/>
      <c r="AS1" s="19"/>
      <c r="AT1" s="19"/>
      <c r="AU1" s="19"/>
      <c r="AV1" s="19"/>
      <c r="AW1" s="19"/>
      <c r="AX1" s="19"/>
      <c r="AY1" s="20"/>
      <c r="AZ1" s="21" t="s">
        <v>332</v>
      </c>
      <c r="BA1" s="22" t="s">
        <v>0</v>
      </c>
      <c r="BB1" s="22" t="s">
        <v>1</v>
      </c>
      <c r="BC1" s="22" t="s">
        <v>2</v>
      </c>
      <c r="BD1" s="22" t="s">
        <v>3</v>
      </c>
      <c r="BE1" s="39" t="s">
        <v>333</v>
      </c>
      <c r="BF1" s="23" t="s">
        <v>334</v>
      </c>
      <c r="BG1" s="23" t="s">
        <v>335</v>
      </c>
      <c r="BH1" s="23" t="s">
        <v>511</v>
      </c>
      <c r="BI1" s="23" t="s">
        <v>446</v>
      </c>
      <c r="BJ1" s="23" t="s">
        <v>447</v>
      </c>
      <c r="BK1" s="23" t="s">
        <v>448</v>
      </c>
      <c r="BL1" s="23" t="s">
        <v>449</v>
      </c>
      <c r="BM1" s="23" t="s">
        <v>420</v>
      </c>
      <c r="BN1" s="23"/>
      <c r="BO1" s="24"/>
      <c r="BP1" s="25" t="s">
        <v>336</v>
      </c>
      <c r="BQ1" s="23" t="s">
        <v>337</v>
      </c>
      <c r="BR1" s="23" t="s">
        <v>338</v>
      </c>
      <c r="BS1" s="23" t="s">
        <v>439</v>
      </c>
      <c r="BT1" s="23"/>
      <c r="BU1" s="125">
        <v>1</v>
      </c>
      <c r="BV1" s="20"/>
      <c r="BW1" s="126"/>
      <c r="BX1" s="23" t="s">
        <v>18</v>
      </c>
      <c r="BY1" s="23" t="s">
        <v>420</v>
      </c>
      <c r="BZ1" s="23"/>
      <c r="CA1" s="190" t="s">
        <v>435</v>
      </c>
      <c r="CB1" s="27"/>
      <c r="CC1" s="27"/>
      <c r="CD1" s="26"/>
      <c r="CE1" s="26"/>
      <c r="CF1" s="26"/>
      <c r="CG1" s="26"/>
      <c r="CH1" s="26"/>
      <c r="CI1" s="27"/>
      <c r="CJ1" s="26"/>
      <c r="CK1" s="26"/>
      <c r="CL1" s="26"/>
      <c r="CM1" s="26"/>
      <c r="CN1" s="26"/>
      <c r="CO1" s="27"/>
      <c r="CP1" s="27"/>
      <c r="CQ1" s="27"/>
      <c r="CR1" s="27"/>
      <c r="CS1" s="26"/>
      <c r="CT1" s="27"/>
      <c r="CU1" s="27"/>
      <c r="CV1" s="27"/>
      <c r="CW1" s="27"/>
      <c r="CX1" s="27"/>
      <c r="CY1" s="27"/>
      <c r="CZ1" s="27"/>
      <c r="DA1" s="27"/>
      <c r="DB1" s="27"/>
      <c r="DC1" s="27"/>
      <c r="DD1" s="27"/>
      <c r="DE1" s="27"/>
      <c r="DF1" s="26"/>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row>
    <row r="2" spans="1:197" ht="21.75" customHeight="1" thickBot="1" x14ac:dyDescent="0.25">
      <c r="A2" s="4"/>
      <c r="B2" s="256" t="s">
        <v>18</v>
      </c>
      <c r="C2" s="257" t="s">
        <v>603</v>
      </c>
      <c r="D2" s="258" t="s">
        <v>604</v>
      </c>
      <c r="E2" s="259" t="s">
        <v>637</v>
      </c>
      <c r="F2" s="260" t="s">
        <v>605</v>
      </c>
      <c r="G2" s="261" t="s">
        <v>2</v>
      </c>
      <c r="H2" s="262" t="s">
        <v>606</v>
      </c>
      <c r="I2" s="259" t="s">
        <v>607</v>
      </c>
      <c r="J2" s="257" t="s">
        <v>608</v>
      </c>
      <c r="K2" s="257"/>
      <c r="L2" s="256" t="s">
        <v>727</v>
      </c>
      <c r="M2" s="256" t="s">
        <v>728</v>
      </c>
      <c r="N2" s="256" t="s">
        <v>22</v>
      </c>
      <c r="O2" s="256" t="s">
        <v>615</v>
      </c>
      <c r="P2" s="382" t="s">
        <v>638</v>
      </c>
      <c r="Q2" s="383"/>
      <c r="R2" s="383"/>
      <c r="S2" s="384"/>
      <c r="T2" s="263" t="s">
        <v>4</v>
      </c>
      <c r="U2" s="247" t="s">
        <v>5</v>
      </c>
      <c r="V2" s="264" t="s">
        <v>6</v>
      </c>
      <c r="W2" s="264" t="s">
        <v>7</v>
      </c>
      <c r="X2" s="269" t="s">
        <v>8</v>
      </c>
      <c r="Y2" s="265" t="s">
        <v>9</v>
      </c>
      <c r="Z2" s="256" t="s">
        <v>10</v>
      </c>
      <c r="AA2" s="256" t="s">
        <v>609</v>
      </c>
      <c r="AB2" s="268" t="s">
        <v>625</v>
      </c>
      <c r="AC2" s="268" t="s">
        <v>444</v>
      </c>
      <c r="AD2" s="266" t="s">
        <v>616</v>
      </c>
      <c r="AE2" s="266" t="s">
        <v>617</v>
      </c>
      <c r="AF2" s="266" t="s">
        <v>618</v>
      </c>
      <c r="AG2" s="266" t="s">
        <v>619</v>
      </c>
      <c r="AH2" s="266" t="s">
        <v>620</v>
      </c>
      <c r="AI2" s="266" t="s">
        <v>621</v>
      </c>
      <c r="AJ2" s="266" t="s">
        <v>622</v>
      </c>
      <c r="AK2" s="248"/>
      <c r="AL2" s="234"/>
      <c r="AM2" s="234"/>
      <c r="AN2" s="234"/>
      <c r="AO2" s="234"/>
      <c r="AP2" s="234"/>
      <c r="AQ2" s="234"/>
      <c r="AR2" s="31"/>
      <c r="AS2" s="29" t="s">
        <v>0</v>
      </c>
      <c r="AT2" s="29" t="s">
        <v>1</v>
      </c>
      <c r="AU2" s="29" t="s">
        <v>2</v>
      </c>
      <c r="AV2" s="29" t="s">
        <v>3</v>
      </c>
      <c r="AW2" s="30"/>
      <c r="AX2" s="30"/>
      <c r="AZ2" s="243">
        <v>1</v>
      </c>
      <c r="BA2" s="244">
        <v>2</v>
      </c>
      <c r="BB2" s="244">
        <v>3</v>
      </c>
      <c r="BC2" s="244">
        <v>4</v>
      </c>
      <c r="BD2" s="244">
        <v>5</v>
      </c>
      <c r="BE2" s="245">
        <v>6</v>
      </c>
      <c r="BF2" s="246">
        <v>7</v>
      </c>
      <c r="BG2" s="246">
        <v>8</v>
      </c>
      <c r="BH2" s="246">
        <v>9</v>
      </c>
      <c r="BI2" s="246">
        <v>10</v>
      </c>
      <c r="BJ2" s="246">
        <v>11</v>
      </c>
      <c r="BK2" s="246">
        <v>12</v>
      </c>
      <c r="BL2" s="246">
        <v>13</v>
      </c>
      <c r="BM2" s="246">
        <v>14</v>
      </c>
      <c r="BN2" s="37"/>
      <c r="BO2" s="24">
        <v>1</v>
      </c>
      <c r="BP2" s="308" t="s">
        <v>66</v>
      </c>
      <c r="BQ2" s="23">
        <v>50000</v>
      </c>
      <c r="BR2" s="23" t="s">
        <v>67</v>
      </c>
      <c r="BS2" s="23" t="s">
        <v>339</v>
      </c>
      <c r="BT2" s="23"/>
      <c r="BU2" s="125">
        <f>IF(BV2="","",BU1+1)</f>
        <v>2</v>
      </c>
      <c r="BV2" s="20" t="str">
        <f>IF(BW2=0,"",BW2)</f>
        <v>Elven Union Lineman</v>
      </c>
      <c r="BW2" s="126" t="str">
        <f>HLOOKUP(I$21,CB$2:DF$23,2,FALSE)</f>
        <v>Elven Union Lineman</v>
      </c>
      <c r="BX2" s="23">
        <f>IF(BW2=0,"",COUNTIF($D$3:$D$18,BW2))</f>
        <v>6</v>
      </c>
      <c r="BY2" s="23">
        <f t="shared" ref="BY2:BY22" si="0">IF(BW2=0,"",VLOOKUP(BV2,$AZ:$BM,14,FALSE))</f>
        <v>16</v>
      </c>
      <c r="BZ2" s="23"/>
      <c r="CA2" s="43" t="s">
        <v>436</v>
      </c>
      <c r="CB2" s="303" t="s">
        <v>66</v>
      </c>
      <c r="CC2" s="311" t="s">
        <v>1001</v>
      </c>
      <c r="CD2" s="305" t="s">
        <v>742</v>
      </c>
      <c r="CE2" s="305" t="s">
        <v>26</v>
      </c>
      <c r="CF2" s="305" t="s">
        <v>736</v>
      </c>
      <c r="CG2" s="305" t="s">
        <v>28</v>
      </c>
      <c r="CH2" s="305" t="s">
        <v>30</v>
      </c>
      <c r="CI2" s="303" t="s">
        <v>774</v>
      </c>
      <c r="CJ2" s="305" t="s">
        <v>23</v>
      </c>
      <c r="CK2" s="305" t="s">
        <v>31</v>
      </c>
      <c r="CL2" s="305" t="s">
        <v>19</v>
      </c>
      <c r="CM2" s="305" t="s">
        <v>32</v>
      </c>
      <c r="CN2" s="329" t="s">
        <v>817</v>
      </c>
      <c r="CO2" s="303" t="s">
        <v>749</v>
      </c>
      <c r="CP2" s="311" t="s">
        <v>1003</v>
      </c>
      <c r="CQ2" s="303" t="s">
        <v>68</v>
      </c>
      <c r="CR2" s="303" t="s">
        <v>756</v>
      </c>
      <c r="CS2" s="305" t="s">
        <v>33</v>
      </c>
      <c r="CT2" s="303" t="s">
        <v>76</v>
      </c>
      <c r="CU2" s="303" t="s">
        <v>70</v>
      </c>
      <c r="CV2" s="303" t="s">
        <v>24</v>
      </c>
      <c r="CW2" s="329" t="s">
        <v>902</v>
      </c>
      <c r="CX2" s="329" t="s">
        <v>836</v>
      </c>
      <c r="CY2" s="329" t="s">
        <v>920</v>
      </c>
      <c r="CZ2" s="311" t="s">
        <v>807</v>
      </c>
      <c r="DA2" s="305" t="s">
        <v>34</v>
      </c>
      <c r="DB2" s="325" t="s">
        <v>806</v>
      </c>
      <c r="DC2" s="303" t="s">
        <v>763</v>
      </c>
      <c r="DD2" s="303" t="s">
        <v>770</v>
      </c>
      <c r="DE2" s="303" t="s">
        <v>83</v>
      </c>
      <c r="DF2" s="303" t="s">
        <v>36</v>
      </c>
      <c r="DG2" s="119"/>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GO2" s="37"/>
    </row>
    <row r="3" spans="1:197" ht="18" customHeight="1" thickBot="1" x14ac:dyDescent="0.25">
      <c r="A3" s="4"/>
      <c r="B3" s="299">
        <v>1</v>
      </c>
      <c r="C3" s="361" t="s">
        <v>1080</v>
      </c>
      <c r="D3" s="280" t="str">
        <f t="shared" ref="D3:D18" si="1">IF(AR3&lt;=1,"",VLOOKUP(AR3,BU:BV,2,FALSE))</f>
        <v>Elven Union Thrower</v>
      </c>
      <c r="E3" s="8">
        <f t="shared" ref="E3:E18" si="2">IF(D3&lt;&gt;"",IF(Z3="Star",VLOOKUP(D3,$AZ:$BF,2,FALSE),VLOOKUP(D3,$AZ:$BF,2,FALSE)+P3+IF(AL3=2,1)+IF(AM3=2,1)+IF(AN3=2,1)+IF(AO3=2,1)+IF(AP3=2,1)+IF(AQ3=2,1)),"")</f>
        <v>6</v>
      </c>
      <c r="F3" s="9">
        <f t="shared" ref="F3:F18" si="3">IF(D3&lt;&gt;"",IF(Z3="Star",VLOOKUP(D3,$AZ:$BF,3,FALSE),VLOOKUP(D3,$AZ:$BF,3,FALSE)+Q3+IF(AL3=5,1)+IF(AM3=5,1)+IF(AN3=5,1)+IF(AO3=5,1)+IF(AP3=5,1)+IF(AQ3=5,1)),"")</f>
        <v>3</v>
      </c>
      <c r="G3" s="10">
        <f t="shared" ref="G3:G18" si="4">IF(D3&lt;&gt;"",IF(Z3="Star",VLOOKUP(D3,$AZ:$BF,4,FALSE),VLOOKUP(D3,$AZ:$BF,4,FALSE)+R3+IF(AL3=4,1)+IF(AM3=4,1)+IF(AN3=4,1)+IF(AO3=4,1)+IF(AP3=4,1)+IF(AQ3=4,1)),"")</f>
        <v>5</v>
      </c>
      <c r="H3" s="11">
        <f t="shared" ref="H3:H18" si="5">IF(D3&lt;&gt;"",IF(Z3="Star",VLOOKUP(D3,$AZ:$BF,5,FALSE),VLOOKUP(D3,$AZ:$BF,5,FALSE)+S3+IF(AL3=3,1)+IF(AM3=3,1)+IF(AN3=3,1)+IF(AO3=3,1)+IF(AP3=3,1)+IF(AQ3=3,1)),"")</f>
        <v>7</v>
      </c>
      <c r="I3" s="185" t="str">
        <f t="shared" ref="I3:I18" si="6">IF(D3="","",IF(VLOOKUP(D3,$BV$2:$BY$22,3,FALSE)&gt;VLOOKUP(D3,$BV$2:$BY$22,4,FALSE),"Superato numero massimo giocatori per ruolo",VLOOKUP(D3,$AZ:$BF,6,FALSE)))</f>
        <v>Pass</v>
      </c>
      <c r="J3" s="249" t="str">
        <f>AD3&amp;AE3&amp;AF3&amp;AG3&amp;AH3&amp;AI3&amp;IF(AJ3&lt;&gt;"",IF(AD3&amp;AE3&amp;AF3&amp;AG3&amp;AH3&amp;AI3&lt;&gt;"",", ","")&amp;AJ3,"")</f>
        <v xml:space="preserve">Accurate,  +AG </v>
      </c>
      <c r="K3" s="279" t="str">
        <f>IF(Z3="Star","n/a",IF(Z3&gt;=176,"6",IF(Z3&gt;=76,"5",IF(Z3&gt;=51,"4",IF(Z3&gt;=31,"3",IF(Z3&gt;=16,"2",IF(Z3&gt;=6,"1","")))))))</f>
        <v>2</v>
      </c>
      <c r="L3" s="356">
        <v>1</v>
      </c>
      <c r="M3" s="357"/>
      <c r="N3" s="297"/>
      <c r="O3" s="297"/>
      <c r="P3" s="289"/>
      <c r="Q3" s="290"/>
      <c r="R3" s="291"/>
      <c r="S3" s="292"/>
      <c r="T3" s="363">
        <v>1</v>
      </c>
      <c r="U3" s="364">
        <v>12</v>
      </c>
      <c r="V3" s="363"/>
      <c r="W3" s="364"/>
      <c r="X3" s="365"/>
      <c r="Y3" s="366">
        <v>1</v>
      </c>
      <c r="Z3" s="186">
        <f t="shared" ref="Z3:Z18" si="7">IF(LEFT(D3,1)="*","Star",T3*2+U3*1+V3*3+W3*2+Y3*5+AC3)</f>
        <v>19</v>
      </c>
      <c r="AA3" s="114">
        <f t="shared" ref="AA3:AA18" si="8">IF(D3&lt;&gt;"",(AB3+V33+W33+X33+Y33+Z33+AA33)*1000+VLOOKUP(D3,AZ:BF,7,FALSE),0)</f>
        <v>130000</v>
      </c>
      <c r="AB3" s="287"/>
      <c r="AC3" s="301"/>
      <c r="AD3" s="253" t="str">
        <f t="shared" ref="AD3:AD18" si="9">IF(AL3&gt;1,VLOOKUP(AL3,$AQ$32:$AS$87,3),"")</f>
        <v>Accurate</v>
      </c>
      <c r="AE3" s="253" t="str">
        <f t="shared" ref="AE3:AE18" si="10">IF(AM3&gt;1,IF(AD3&lt;&gt;"",", ","")&amp;VLOOKUP(AM3,$AQ$32:$AS$87,3),"")</f>
        <v xml:space="preserve">,  +AG </v>
      </c>
      <c r="AF3" s="253" t="str">
        <f t="shared" ref="AF3:AF18" si="11">IF(AN3&gt;1,IF(AD3&amp;AE3&lt;&gt;"",", ","")&amp;VLOOKUP(AN3,$AQ$32:$AS$87,3),"")</f>
        <v/>
      </c>
      <c r="AG3" s="253" t="str">
        <f t="shared" ref="AG3:AG18" si="12">IF(AO3&gt;1,IF(AD3&amp;AE3&amp;AF3&lt;&gt;"",", ","")&amp;VLOOKUP(AO3,$AQ$32:$AS$87,3),"")</f>
        <v/>
      </c>
      <c r="AH3" s="253" t="str">
        <f t="shared" ref="AH3:AH18" si="13">IF(AP3&gt;1,IF(AD3&amp;AE3&amp;AF3&amp;AG3&lt;&gt;"",", ","")&amp;VLOOKUP(AP3,$AQ$32:$AS$87,3),"")</f>
        <v/>
      </c>
      <c r="AI3" s="253" t="str">
        <f t="shared" ref="AI3:AI18" si="14">IF(AQ3&gt;1,IF(AD3&amp;AE3&amp;AF3&amp;AG3&amp;AH3&lt;&gt;"",", ","")&amp;VLOOKUP(AQ3,$AQ$32:$AS$87,3),"")</f>
        <v/>
      </c>
      <c r="AJ3" s="302"/>
      <c r="AK3" s="205"/>
      <c r="AL3" s="250">
        <v>30</v>
      </c>
      <c r="AM3" s="250">
        <v>4</v>
      </c>
      <c r="AN3" s="250">
        <v>1</v>
      </c>
      <c r="AO3" s="250">
        <v>1</v>
      </c>
      <c r="AP3" s="250">
        <v>1</v>
      </c>
      <c r="AQ3" s="250">
        <v>1</v>
      </c>
      <c r="AR3" s="35">
        <v>3</v>
      </c>
      <c r="AS3" s="30">
        <f t="shared" ref="AS3:AS18" si="15">VLOOKUP(D3,$AZ:$BF,2,FALSE)</f>
        <v>6</v>
      </c>
      <c r="AT3" s="30">
        <f t="shared" ref="AT3:AT18" si="16">VLOOKUP(D3,$AZ:$BF,3,FALSE)</f>
        <v>3</v>
      </c>
      <c r="AU3" s="30">
        <f t="shared" ref="AU3:AU18" si="17">VLOOKUP(D3,$AZ:$BF,4,FALSE)</f>
        <v>4</v>
      </c>
      <c r="AV3" s="30">
        <f t="shared" ref="AV3:AV18" si="18">VLOOKUP(D3,$AZ:$BF,5,FALSE)</f>
        <v>7</v>
      </c>
      <c r="AW3" s="191">
        <f t="shared" ref="AW3:AW18" si="19">IF(N3&lt;&gt;"",0,(IF(D3&lt;&gt;"",VLOOKUP(D3,AZ:BF,7,FALSE)+(AB3+V33+W33+X33+Y33+Z33+AA33)*1000,0)))</f>
        <v>130000</v>
      </c>
      <c r="AX3" s="30"/>
      <c r="AY3" s="20">
        <v>1</v>
      </c>
      <c r="AZ3" s="304" t="s">
        <v>729</v>
      </c>
      <c r="BA3" s="38">
        <v>6</v>
      </c>
      <c r="BB3" s="38">
        <v>3</v>
      </c>
      <c r="BC3" s="38">
        <v>3</v>
      </c>
      <c r="BD3" s="38">
        <v>7</v>
      </c>
      <c r="BE3" s="40" t="s">
        <v>358</v>
      </c>
      <c r="BF3" s="37">
        <v>50000</v>
      </c>
      <c r="BG3" s="37" t="s">
        <v>306</v>
      </c>
      <c r="BH3" s="37">
        <v>20</v>
      </c>
      <c r="BI3" s="37">
        <v>30</v>
      </c>
      <c r="BJ3" s="37">
        <v>30</v>
      </c>
      <c r="BK3" s="37">
        <v>30</v>
      </c>
      <c r="BL3" s="37" t="s">
        <v>11</v>
      </c>
      <c r="BM3" s="37">
        <v>16</v>
      </c>
      <c r="BN3" s="37"/>
      <c r="BO3" s="24">
        <v>2</v>
      </c>
      <c r="BP3" s="310" t="s">
        <v>1001</v>
      </c>
      <c r="BQ3" s="23">
        <v>70000</v>
      </c>
      <c r="BR3" s="23"/>
      <c r="BS3" s="23" t="s">
        <v>339</v>
      </c>
      <c r="BT3" s="23"/>
      <c r="BU3" s="125">
        <f t="shared" ref="BU3:BU12" si="20">IF(BV3="","",BU2+1)</f>
        <v>3</v>
      </c>
      <c r="BV3" s="20" t="str">
        <f>IF(BW3=0,"",BW3)</f>
        <v>Elven Union Thrower</v>
      </c>
      <c r="BW3" s="126" t="str">
        <f>HLOOKUP(I$21,CB$2:DF$23,3,FALSE)</f>
        <v>Elven Union Thrower</v>
      </c>
      <c r="BX3" s="23">
        <f t="shared" ref="BX3:BX14" si="21">IF(BW3=0,"",COUNTIF($D$3:$D$18,BW3))</f>
        <v>1</v>
      </c>
      <c r="BY3" s="23">
        <f t="shared" si="0"/>
        <v>2</v>
      </c>
      <c r="BZ3" s="23"/>
      <c r="CA3" s="24">
        <v>1</v>
      </c>
      <c r="CB3" s="304" t="s">
        <v>729</v>
      </c>
      <c r="CC3" s="312" t="s">
        <v>677</v>
      </c>
      <c r="CD3" s="304" t="s">
        <v>743</v>
      </c>
      <c r="CE3" s="304" t="s">
        <v>731</v>
      </c>
      <c r="CF3" s="304" t="s">
        <v>808</v>
      </c>
      <c r="CG3" s="306" t="s">
        <v>40</v>
      </c>
      <c r="CH3" s="304" t="s">
        <v>114</v>
      </c>
      <c r="CI3" s="306" t="s">
        <v>775</v>
      </c>
      <c r="CJ3" s="306" t="s">
        <v>23</v>
      </c>
      <c r="CK3" s="304" t="s">
        <v>746</v>
      </c>
      <c r="CL3" s="306" t="s">
        <v>20</v>
      </c>
      <c r="CM3" s="306" t="s">
        <v>46</v>
      </c>
      <c r="CN3" s="330" t="s">
        <v>819</v>
      </c>
      <c r="CO3" s="304" t="s">
        <v>750</v>
      </c>
      <c r="CP3" s="312" t="s">
        <v>663</v>
      </c>
      <c r="CQ3" s="304" t="s">
        <v>753</v>
      </c>
      <c r="CR3" s="304" t="s">
        <v>758</v>
      </c>
      <c r="CS3" s="304" t="s">
        <v>55</v>
      </c>
      <c r="CT3" s="304" t="s">
        <v>173</v>
      </c>
      <c r="CU3" s="304" t="s">
        <v>767</v>
      </c>
      <c r="CV3" s="306" t="s">
        <v>25</v>
      </c>
      <c r="CW3" s="330" t="s">
        <v>903</v>
      </c>
      <c r="CX3" s="330" t="s">
        <v>839</v>
      </c>
      <c r="CY3" s="330" t="s">
        <v>921</v>
      </c>
      <c r="CZ3" s="314" t="s">
        <v>687</v>
      </c>
      <c r="DA3" s="306" t="s">
        <v>43</v>
      </c>
      <c r="DB3" s="326" t="s">
        <v>498</v>
      </c>
      <c r="DC3" s="304" t="s">
        <v>750</v>
      </c>
      <c r="DD3" s="304" t="s">
        <v>501</v>
      </c>
      <c r="DE3" s="304" t="s">
        <v>772</v>
      </c>
      <c r="DF3" s="306" t="s">
        <v>35</v>
      </c>
      <c r="DG3" s="21"/>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GO3" s="37"/>
    </row>
    <row r="4" spans="1:197" ht="18" customHeight="1" thickBot="1" x14ac:dyDescent="0.25">
      <c r="A4" s="4"/>
      <c r="B4" s="300">
        <v>2</v>
      </c>
      <c r="C4" s="361" t="s">
        <v>1081</v>
      </c>
      <c r="D4" s="280" t="str">
        <f t="shared" si="1"/>
        <v>Elven Union Blitzer</v>
      </c>
      <c r="E4" s="8">
        <f t="shared" si="2"/>
        <v>7</v>
      </c>
      <c r="F4" s="9">
        <f t="shared" si="3"/>
        <v>3</v>
      </c>
      <c r="G4" s="10">
        <f t="shared" si="4"/>
        <v>4</v>
      </c>
      <c r="H4" s="11">
        <f t="shared" si="5"/>
        <v>8</v>
      </c>
      <c r="I4" s="185" t="str">
        <f t="shared" si="6"/>
        <v>Block, Side Step</v>
      </c>
      <c r="J4" s="249" t="str">
        <f t="shared" ref="J4:J18" si="22">AD4&amp;AE4&amp;AF4&amp;AG4&amp;AH4&amp;AI4&amp;IF(AJ4&lt;&gt;"",", "&amp;AJ4,"")</f>
        <v>Dodge, Tackle</v>
      </c>
      <c r="K4" s="279" t="str">
        <f>IF(Z4="Star","n/a",IF(Z4&gt;=176,"6",IF(Z4&gt;=76,"5",IF(Z4&gt;=51,"4",IF(Z4&gt;=31,"3",IF(Z4&gt;=16,"2",IF(Z4&gt;=6,"1","")))))))</f>
        <v>2</v>
      </c>
      <c r="L4" s="356">
        <v>1</v>
      </c>
      <c r="M4" s="357"/>
      <c r="N4" s="298"/>
      <c r="O4" s="298"/>
      <c r="P4" s="293"/>
      <c r="Q4" s="294"/>
      <c r="R4" s="295"/>
      <c r="S4" s="296"/>
      <c r="T4" s="367"/>
      <c r="U4" s="368"/>
      <c r="V4" s="367"/>
      <c r="W4" s="368">
        <v>6</v>
      </c>
      <c r="X4" s="369"/>
      <c r="Y4" s="370">
        <v>2</v>
      </c>
      <c r="Z4" s="186">
        <f t="shared" si="7"/>
        <v>22</v>
      </c>
      <c r="AA4" s="114">
        <f t="shared" si="8"/>
        <v>150000</v>
      </c>
      <c r="AB4" s="287"/>
      <c r="AC4" s="288"/>
      <c r="AD4" s="253" t="str">
        <f t="shared" si="9"/>
        <v>Dodge</v>
      </c>
      <c r="AE4" s="253" t="str">
        <f t="shared" si="10"/>
        <v>, Tackle</v>
      </c>
      <c r="AF4" s="253" t="str">
        <f t="shared" si="11"/>
        <v/>
      </c>
      <c r="AG4" s="253" t="str">
        <f t="shared" si="12"/>
        <v/>
      </c>
      <c r="AH4" s="253" t="str">
        <f t="shared" si="13"/>
        <v/>
      </c>
      <c r="AI4" s="253" t="str">
        <f t="shared" si="14"/>
        <v/>
      </c>
      <c r="AJ4" s="302"/>
      <c r="AK4" s="205"/>
      <c r="AL4" s="250">
        <v>23</v>
      </c>
      <c r="AM4" s="250">
        <v>18</v>
      </c>
      <c r="AN4" s="250">
        <v>1</v>
      </c>
      <c r="AO4" s="250">
        <v>1</v>
      </c>
      <c r="AP4" s="250">
        <v>1</v>
      </c>
      <c r="AQ4" s="250">
        <v>1</v>
      </c>
      <c r="AR4" s="35">
        <v>5</v>
      </c>
      <c r="AS4" s="30">
        <f t="shared" si="15"/>
        <v>7</v>
      </c>
      <c r="AT4" s="30">
        <f t="shared" si="16"/>
        <v>3</v>
      </c>
      <c r="AU4" s="30">
        <f t="shared" si="17"/>
        <v>4</v>
      </c>
      <c r="AV4" s="30">
        <f t="shared" si="18"/>
        <v>8</v>
      </c>
      <c r="AW4" s="191">
        <f t="shared" si="19"/>
        <v>150000</v>
      </c>
      <c r="AX4" s="30"/>
      <c r="AY4" s="20">
        <f t="shared" ref="AY4:AY68" si="23">IF(AZ4="","",AY3+1)</f>
        <v>2</v>
      </c>
      <c r="AZ4" s="304" t="s">
        <v>732</v>
      </c>
      <c r="BA4" s="38">
        <v>6</v>
      </c>
      <c r="BB4" s="38">
        <v>3</v>
      </c>
      <c r="BC4" s="38">
        <v>3</v>
      </c>
      <c r="BD4" s="38">
        <v>7</v>
      </c>
      <c r="BE4" s="40" t="s">
        <v>478</v>
      </c>
      <c r="BF4" s="37">
        <v>70000</v>
      </c>
      <c r="BG4" s="37" t="s">
        <v>307</v>
      </c>
      <c r="BH4" s="37">
        <v>20</v>
      </c>
      <c r="BI4" s="37">
        <v>30</v>
      </c>
      <c r="BJ4" s="37">
        <v>20</v>
      </c>
      <c r="BK4" s="37">
        <v>30</v>
      </c>
      <c r="BL4" s="37" t="s">
        <v>11</v>
      </c>
      <c r="BM4" s="37">
        <v>2</v>
      </c>
      <c r="BN4" s="37"/>
      <c r="BO4" s="24">
        <v>3</v>
      </c>
      <c r="BP4" s="308" t="s">
        <v>742</v>
      </c>
      <c r="BQ4" s="23">
        <v>60000</v>
      </c>
      <c r="BR4" s="23" t="s">
        <v>58</v>
      </c>
      <c r="BS4" s="23" t="s">
        <v>339</v>
      </c>
      <c r="BT4" s="23"/>
      <c r="BU4" s="125">
        <f t="shared" si="20"/>
        <v>4</v>
      </c>
      <c r="BV4" s="20" t="str">
        <f t="shared" ref="BV4:BV16" si="24">IF(BW4=0,"",BW4)</f>
        <v>Elven Union Catcher</v>
      </c>
      <c r="BW4" s="126" t="str">
        <f>HLOOKUP(I$21,CB$2:DF$23,4,FALSE)</f>
        <v>Elven Union Catcher</v>
      </c>
      <c r="BX4" s="23">
        <f t="shared" si="21"/>
        <v>4</v>
      </c>
      <c r="BY4" s="23">
        <f t="shared" si="0"/>
        <v>4</v>
      </c>
      <c r="BZ4" s="23"/>
      <c r="CA4" s="24">
        <v>2</v>
      </c>
      <c r="CB4" s="304" t="s">
        <v>732</v>
      </c>
      <c r="CC4" s="312" t="s">
        <v>679</v>
      </c>
      <c r="CD4" s="304" t="s">
        <v>744</v>
      </c>
      <c r="CE4" s="304" t="s">
        <v>51</v>
      </c>
      <c r="CF4" s="304" t="s">
        <v>738</v>
      </c>
      <c r="CG4" s="306" t="s">
        <v>115</v>
      </c>
      <c r="CH4" s="304" t="s">
        <v>52</v>
      </c>
      <c r="CI4" s="306" t="s">
        <v>776</v>
      </c>
      <c r="CJ4" s="304" t="s">
        <v>745</v>
      </c>
      <c r="CK4" s="319" t="s">
        <v>1016</v>
      </c>
      <c r="CL4" s="306" t="s">
        <v>121</v>
      </c>
      <c r="CM4" s="306" t="s">
        <v>48</v>
      </c>
      <c r="CN4" s="330" t="s">
        <v>818</v>
      </c>
      <c r="CO4" s="304" t="s">
        <v>751</v>
      </c>
      <c r="CP4" s="312" t="s">
        <v>664</v>
      </c>
      <c r="CQ4" s="353" t="s">
        <v>1060</v>
      </c>
      <c r="CR4" s="304" t="s">
        <v>835</v>
      </c>
      <c r="CS4" s="304" t="s">
        <v>56</v>
      </c>
      <c r="CT4" s="304" t="s">
        <v>784</v>
      </c>
      <c r="CU4" s="304" t="s">
        <v>171</v>
      </c>
      <c r="CV4" s="306" t="s">
        <v>431</v>
      </c>
      <c r="CW4" s="330" t="s">
        <v>904</v>
      </c>
      <c r="CX4" s="330" t="s">
        <v>840</v>
      </c>
      <c r="CY4" s="330" t="s">
        <v>923</v>
      </c>
      <c r="CZ4" s="314" t="s">
        <v>688</v>
      </c>
      <c r="DA4" s="306" t="s">
        <v>44</v>
      </c>
      <c r="DB4" s="326" t="s">
        <v>499</v>
      </c>
      <c r="DC4" s="304" t="s">
        <v>758</v>
      </c>
      <c r="DD4" s="304" t="s">
        <v>783</v>
      </c>
      <c r="DE4" s="304" t="s">
        <v>773</v>
      </c>
      <c r="DF4" s="306" t="s">
        <v>37</v>
      </c>
      <c r="DG4" s="21"/>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GO4" s="37"/>
    </row>
    <row r="5" spans="1:197" ht="18" customHeight="1" thickBot="1" x14ac:dyDescent="0.25">
      <c r="A5" s="4"/>
      <c r="B5" s="299">
        <v>3</v>
      </c>
      <c r="C5" s="361" t="s">
        <v>1082</v>
      </c>
      <c r="D5" s="280" t="str">
        <f t="shared" si="1"/>
        <v>Elven Union Blitzer</v>
      </c>
      <c r="E5" s="8">
        <f t="shared" si="2"/>
        <v>7</v>
      </c>
      <c r="F5" s="9">
        <f t="shared" si="3"/>
        <v>3</v>
      </c>
      <c r="G5" s="10">
        <f t="shared" si="4"/>
        <v>4</v>
      </c>
      <c r="H5" s="11">
        <f t="shared" si="5"/>
        <v>8</v>
      </c>
      <c r="I5" s="185" t="str">
        <f t="shared" si="6"/>
        <v>Block, Side Step</v>
      </c>
      <c r="J5" s="249" t="str">
        <f t="shared" si="22"/>
        <v/>
      </c>
      <c r="K5" s="279" t="str">
        <f t="shared" ref="K5:K18" si="25">IF(Z5="Star","n/a",IF(Z5&gt;=176,"6",IF(Z5&gt;=76,"5",IF(Z5&gt;=51,"4",IF(Z5&gt;=31,"3",IF(Z5&gt;=16,"2",IF(Z5&gt;=6,"1","")))))))</f>
        <v/>
      </c>
      <c r="L5" s="356"/>
      <c r="M5" s="357"/>
      <c r="N5" s="298"/>
      <c r="O5" s="298"/>
      <c r="P5" s="293"/>
      <c r="Q5" s="294"/>
      <c r="R5" s="295"/>
      <c r="S5" s="296"/>
      <c r="T5" s="367"/>
      <c r="U5" s="368"/>
      <c r="V5" s="367"/>
      <c r="W5" s="368"/>
      <c r="X5" s="369"/>
      <c r="Y5" s="370"/>
      <c r="Z5" s="186">
        <f t="shared" si="7"/>
        <v>0</v>
      </c>
      <c r="AA5" s="114">
        <f t="shared" si="8"/>
        <v>110000</v>
      </c>
      <c r="AB5" s="287"/>
      <c r="AC5" s="288"/>
      <c r="AD5" s="253" t="str">
        <f t="shared" si="9"/>
        <v/>
      </c>
      <c r="AE5" s="253" t="str">
        <f t="shared" si="10"/>
        <v/>
      </c>
      <c r="AF5" s="253" t="str">
        <f t="shared" si="11"/>
        <v/>
      </c>
      <c r="AG5" s="253" t="str">
        <f t="shared" si="12"/>
        <v/>
      </c>
      <c r="AH5" s="253" t="str">
        <f t="shared" si="13"/>
        <v/>
      </c>
      <c r="AI5" s="253" t="str">
        <f t="shared" si="14"/>
        <v/>
      </c>
      <c r="AJ5" s="302"/>
      <c r="AK5" s="205"/>
      <c r="AL5" s="250">
        <v>1</v>
      </c>
      <c r="AM5" s="250">
        <v>1</v>
      </c>
      <c r="AN5" s="250">
        <v>1</v>
      </c>
      <c r="AO5" s="250">
        <v>1</v>
      </c>
      <c r="AP5" s="250">
        <v>1</v>
      </c>
      <c r="AQ5" s="250">
        <v>1</v>
      </c>
      <c r="AR5" s="35">
        <v>5</v>
      </c>
      <c r="AS5" s="30">
        <f t="shared" si="15"/>
        <v>7</v>
      </c>
      <c r="AT5" s="30">
        <f t="shared" si="16"/>
        <v>3</v>
      </c>
      <c r="AU5" s="30">
        <f t="shared" si="17"/>
        <v>4</v>
      </c>
      <c r="AV5" s="30">
        <f t="shared" si="18"/>
        <v>8</v>
      </c>
      <c r="AW5" s="191">
        <f t="shared" si="19"/>
        <v>110000</v>
      </c>
      <c r="AX5" s="30"/>
      <c r="AY5" s="20">
        <f t="shared" si="23"/>
        <v>3</v>
      </c>
      <c r="AZ5" s="304" t="s">
        <v>733</v>
      </c>
      <c r="BA5" s="38">
        <v>6</v>
      </c>
      <c r="BB5" s="38">
        <v>3</v>
      </c>
      <c r="BC5" s="38">
        <v>3</v>
      </c>
      <c r="BD5" s="38">
        <v>7</v>
      </c>
      <c r="BE5" s="40" t="s">
        <v>477</v>
      </c>
      <c r="BF5" s="37">
        <v>70000</v>
      </c>
      <c r="BG5" s="37" t="s">
        <v>308</v>
      </c>
      <c r="BH5" s="37">
        <v>20</v>
      </c>
      <c r="BI5" s="37">
        <v>20</v>
      </c>
      <c r="BJ5" s="37">
        <v>30</v>
      </c>
      <c r="BK5" s="37">
        <v>30</v>
      </c>
      <c r="BL5" s="37" t="s">
        <v>11</v>
      </c>
      <c r="BM5" s="37">
        <v>2</v>
      </c>
      <c r="BN5" s="37"/>
      <c r="BO5" s="24">
        <v>4</v>
      </c>
      <c r="BP5" s="308" t="s">
        <v>26</v>
      </c>
      <c r="BQ5" s="23">
        <v>70000</v>
      </c>
      <c r="BR5" s="23" t="s">
        <v>59</v>
      </c>
      <c r="BS5" s="23" t="s">
        <v>339</v>
      </c>
      <c r="BT5" s="23"/>
      <c r="BU5" s="125">
        <f t="shared" si="20"/>
        <v>5</v>
      </c>
      <c r="BV5" s="20" t="str">
        <f t="shared" si="24"/>
        <v>Elven Union Blitzer</v>
      </c>
      <c r="BW5" s="126" t="str">
        <f>HLOOKUP(I$21,CB$2:DF$23,5,FALSE)</f>
        <v>Elven Union Blitzer</v>
      </c>
      <c r="BX5" s="23">
        <f t="shared" si="21"/>
        <v>2</v>
      </c>
      <c r="BY5" s="23">
        <f t="shared" si="0"/>
        <v>2</v>
      </c>
      <c r="BZ5" s="23"/>
      <c r="CA5" s="24">
        <v>3</v>
      </c>
      <c r="CB5" s="304" t="s">
        <v>733</v>
      </c>
      <c r="CC5" s="312" t="s">
        <v>678</v>
      </c>
      <c r="CD5" s="304" t="s">
        <v>73</v>
      </c>
      <c r="CE5" s="304" t="s">
        <v>730</v>
      </c>
      <c r="CF5" s="319" t="s">
        <v>869</v>
      </c>
      <c r="CG5" s="304" t="s">
        <v>116</v>
      </c>
      <c r="CH5" s="304" t="s">
        <v>53</v>
      </c>
      <c r="CI5" s="304" t="s">
        <v>777</v>
      </c>
      <c r="CJ5" s="304" t="s">
        <v>119</v>
      </c>
      <c r="CK5" s="319" t="s">
        <v>1017</v>
      </c>
      <c r="CL5" s="306" t="s">
        <v>122</v>
      </c>
      <c r="CM5" s="306" t="s">
        <v>47</v>
      </c>
      <c r="CN5" s="330" t="s">
        <v>820</v>
      </c>
      <c r="CO5" s="304" t="s">
        <v>752</v>
      </c>
      <c r="CP5" s="312" t="s">
        <v>666</v>
      </c>
      <c r="CQ5" s="304" t="s">
        <v>754</v>
      </c>
      <c r="CR5" s="304" t="s">
        <v>759</v>
      </c>
      <c r="CS5" s="304" t="s">
        <v>170</v>
      </c>
      <c r="CT5" s="304" t="s">
        <v>785</v>
      </c>
      <c r="CU5" s="353" t="s">
        <v>1030</v>
      </c>
      <c r="CV5" s="306" t="s">
        <v>27</v>
      </c>
      <c r="CW5" s="330" t="s">
        <v>905</v>
      </c>
      <c r="CX5" s="330" t="s">
        <v>842</v>
      </c>
      <c r="CY5" s="330" t="s">
        <v>54</v>
      </c>
      <c r="CZ5" s="314" t="s">
        <v>689</v>
      </c>
      <c r="DA5" s="306" t="s">
        <v>45</v>
      </c>
      <c r="DB5" s="326" t="s">
        <v>500</v>
      </c>
      <c r="DC5" s="304" t="s">
        <v>757</v>
      </c>
      <c r="DD5" s="304" t="s">
        <v>781</v>
      </c>
      <c r="DE5" s="304" t="s">
        <v>138</v>
      </c>
      <c r="DF5" s="306" t="s">
        <v>38</v>
      </c>
      <c r="DG5" s="21"/>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GO5" s="37"/>
    </row>
    <row r="6" spans="1:197" ht="18" customHeight="1" thickBot="1" x14ac:dyDescent="0.25">
      <c r="A6" s="4"/>
      <c r="B6" s="300">
        <v>4</v>
      </c>
      <c r="C6" s="362" t="s">
        <v>1083</v>
      </c>
      <c r="D6" s="280" t="str">
        <f t="shared" si="1"/>
        <v>Elven Union Lineman</v>
      </c>
      <c r="E6" s="8">
        <f t="shared" si="2"/>
        <v>6</v>
      </c>
      <c r="F6" s="9">
        <f t="shared" si="3"/>
        <v>3</v>
      </c>
      <c r="G6" s="10">
        <f t="shared" si="4"/>
        <v>4</v>
      </c>
      <c r="H6" s="11">
        <f t="shared" si="5"/>
        <v>7</v>
      </c>
      <c r="I6" s="185">
        <f t="shared" si="6"/>
        <v>0</v>
      </c>
      <c r="J6" s="249" t="str">
        <f t="shared" si="22"/>
        <v/>
      </c>
      <c r="K6" s="279" t="str">
        <f t="shared" si="25"/>
        <v/>
      </c>
      <c r="L6" s="356"/>
      <c r="M6" s="357"/>
      <c r="N6" s="298"/>
      <c r="O6" s="298"/>
      <c r="P6" s="293"/>
      <c r="Q6" s="294"/>
      <c r="R6" s="295"/>
      <c r="S6" s="296"/>
      <c r="T6" s="367"/>
      <c r="U6" s="368"/>
      <c r="V6" s="367"/>
      <c r="W6" s="368"/>
      <c r="X6" s="369"/>
      <c r="Y6" s="370"/>
      <c r="Z6" s="186">
        <f t="shared" si="7"/>
        <v>0</v>
      </c>
      <c r="AA6" s="114">
        <f t="shared" si="8"/>
        <v>60000</v>
      </c>
      <c r="AB6" s="287"/>
      <c r="AC6" s="288"/>
      <c r="AD6" s="253" t="str">
        <f t="shared" si="9"/>
        <v/>
      </c>
      <c r="AE6" s="253" t="str">
        <f t="shared" si="10"/>
        <v/>
      </c>
      <c r="AF6" s="253" t="str">
        <f t="shared" si="11"/>
        <v/>
      </c>
      <c r="AG6" s="253" t="str">
        <f t="shared" si="12"/>
        <v/>
      </c>
      <c r="AH6" s="253" t="str">
        <f t="shared" si="13"/>
        <v/>
      </c>
      <c r="AI6" s="253" t="str">
        <f t="shared" si="14"/>
        <v/>
      </c>
      <c r="AJ6" s="302"/>
      <c r="AK6" s="205"/>
      <c r="AL6" s="250">
        <v>1</v>
      </c>
      <c r="AM6" s="250">
        <v>1</v>
      </c>
      <c r="AN6" s="250">
        <v>1</v>
      </c>
      <c r="AO6" s="250">
        <v>1</v>
      </c>
      <c r="AP6" s="250">
        <v>1</v>
      </c>
      <c r="AQ6" s="250">
        <v>1</v>
      </c>
      <c r="AR6" s="35">
        <v>2</v>
      </c>
      <c r="AS6" s="30">
        <f t="shared" si="15"/>
        <v>6</v>
      </c>
      <c r="AT6" s="30">
        <f t="shared" si="16"/>
        <v>3</v>
      </c>
      <c r="AU6" s="30">
        <f t="shared" si="17"/>
        <v>4</v>
      </c>
      <c r="AV6" s="30">
        <f t="shared" si="18"/>
        <v>7</v>
      </c>
      <c r="AW6" s="191">
        <f t="shared" si="19"/>
        <v>60000</v>
      </c>
      <c r="AX6" s="30"/>
      <c r="AY6" s="20">
        <f t="shared" si="23"/>
        <v>4</v>
      </c>
      <c r="AZ6" s="304" t="s">
        <v>734</v>
      </c>
      <c r="BA6" s="38">
        <v>6</v>
      </c>
      <c r="BB6" s="38">
        <v>3</v>
      </c>
      <c r="BC6" s="38">
        <v>3</v>
      </c>
      <c r="BD6" s="38">
        <v>7</v>
      </c>
      <c r="BE6" s="40" t="s">
        <v>476</v>
      </c>
      <c r="BF6" s="37">
        <v>90000</v>
      </c>
      <c r="BG6" s="37" t="s">
        <v>309</v>
      </c>
      <c r="BH6" s="37">
        <v>20</v>
      </c>
      <c r="BI6" s="37">
        <v>30</v>
      </c>
      <c r="BJ6" s="37">
        <v>30</v>
      </c>
      <c r="BK6" s="37">
        <v>20</v>
      </c>
      <c r="BL6" s="37" t="s">
        <v>11</v>
      </c>
      <c r="BM6" s="37">
        <v>4</v>
      </c>
      <c r="BN6" s="189"/>
      <c r="BO6" s="24">
        <v>5</v>
      </c>
      <c r="BP6" s="309" t="s">
        <v>736</v>
      </c>
      <c r="BQ6" s="37">
        <v>70000</v>
      </c>
      <c r="BS6" s="23" t="s">
        <v>339</v>
      </c>
      <c r="BT6" s="23"/>
      <c r="BU6" s="125">
        <f t="shared" si="20"/>
        <v>6</v>
      </c>
      <c r="BV6" s="20" t="str">
        <f t="shared" si="24"/>
        <v>*Dolfar Longstride</v>
      </c>
      <c r="BW6" s="126" t="str">
        <f>HLOOKUP(I$21,CB$2:DF$23,6,FALSE)</f>
        <v>*Dolfar Longstride</v>
      </c>
      <c r="BX6" s="23">
        <f t="shared" si="21"/>
        <v>0</v>
      </c>
      <c r="BY6" s="23">
        <f t="shared" si="0"/>
        <v>1</v>
      </c>
      <c r="BZ6" s="23"/>
      <c r="CA6" s="24">
        <v>4</v>
      </c>
      <c r="CB6" s="304" t="s">
        <v>734</v>
      </c>
      <c r="CC6" s="33" t="s">
        <v>560</v>
      </c>
      <c r="CD6" s="33" t="s">
        <v>147</v>
      </c>
      <c r="CE6" s="304" t="s">
        <v>735</v>
      </c>
      <c r="CF6" s="304" t="s">
        <v>809</v>
      </c>
      <c r="CG6" s="306" t="s">
        <v>41</v>
      </c>
      <c r="CH6" s="304" t="s">
        <v>54</v>
      </c>
      <c r="CI6" s="304" t="s">
        <v>778</v>
      </c>
      <c r="CJ6" s="319" t="s">
        <v>867</v>
      </c>
      <c r="CK6" s="304" t="s">
        <v>747</v>
      </c>
      <c r="CL6" s="306" t="s">
        <v>123</v>
      </c>
      <c r="CM6" s="306" t="s">
        <v>49</v>
      </c>
      <c r="CN6" s="330" t="s">
        <v>821</v>
      </c>
      <c r="CO6" s="304" t="s">
        <v>451</v>
      </c>
      <c r="CP6" s="312" t="s">
        <v>668</v>
      </c>
      <c r="CQ6" s="304" t="s">
        <v>72</v>
      </c>
      <c r="CR6" s="304" t="s">
        <v>79</v>
      </c>
      <c r="CS6" s="304" t="s">
        <v>672</v>
      </c>
      <c r="CT6" s="304" t="s">
        <v>786</v>
      </c>
      <c r="CU6" s="21" t="s">
        <v>168</v>
      </c>
      <c r="CV6" s="306" t="s">
        <v>788</v>
      </c>
      <c r="CW6" s="331" t="s">
        <v>906</v>
      </c>
      <c r="CX6" s="331" t="s">
        <v>841</v>
      </c>
      <c r="CY6" s="331" t="s">
        <v>924</v>
      </c>
      <c r="CZ6" s="314" t="s">
        <v>690</v>
      </c>
      <c r="DA6" s="306" t="s">
        <v>169</v>
      </c>
      <c r="DB6" s="326" t="s">
        <v>72</v>
      </c>
      <c r="DC6" s="304" t="s">
        <v>759</v>
      </c>
      <c r="DD6" s="304" t="s">
        <v>782</v>
      </c>
      <c r="DE6" s="323" t="s">
        <v>591</v>
      </c>
      <c r="DF6" s="306" t="s">
        <v>39</v>
      </c>
      <c r="DG6" s="21"/>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GO6" s="189"/>
    </row>
    <row r="7" spans="1:197" ht="18" customHeight="1" thickBot="1" x14ac:dyDescent="0.25">
      <c r="A7" s="4"/>
      <c r="B7" s="299">
        <v>5</v>
      </c>
      <c r="C7" s="361" t="s">
        <v>1084</v>
      </c>
      <c r="D7" s="280" t="str">
        <f t="shared" si="1"/>
        <v>Elven Union Lineman</v>
      </c>
      <c r="E7" s="8">
        <f t="shared" si="2"/>
        <v>6</v>
      </c>
      <c r="F7" s="9">
        <f t="shared" si="3"/>
        <v>3</v>
      </c>
      <c r="G7" s="10">
        <f t="shared" si="4"/>
        <v>4</v>
      </c>
      <c r="H7" s="11">
        <f t="shared" si="5"/>
        <v>7</v>
      </c>
      <c r="I7" s="185">
        <f t="shared" si="6"/>
        <v>0</v>
      </c>
      <c r="J7" s="249" t="str">
        <f t="shared" si="22"/>
        <v/>
      </c>
      <c r="K7" s="279" t="str">
        <f t="shared" si="25"/>
        <v/>
      </c>
      <c r="L7" s="356"/>
      <c r="M7" s="357"/>
      <c r="N7" s="298"/>
      <c r="O7" s="298"/>
      <c r="P7" s="293"/>
      <c r="Q7" s="294"/>
      <c r="R7" s="295"/>
      <c r="S7" s="296"/>
      <c r="T7" s="367"/>
      <c r="U7" s="368"/>
      <c r="V7" s="367"/>
      <c r="W7" s="368"/>
      <c r="X7" s="369"/>
      <c r="Y7" s="370"/>
      <c r="Z7" s="186">
        <f t="shared" si="7"/>
        <v>0</v>
      </c>
      <c r="AA7" s="114">
        <f t="shared" si="8"/>
        <v>60000</v>
      </c>
      <c r="AB7" s="287"/>
      <c r="AC7" s="288"/>
      <c r="AD7" s="253" t="str">
        <f t="shared" si="9"/>
        <v/>
      </c>
      <c r="AE7" s="253" t="str">
        <f t="shared" si="10"/>
        <v/>
      </c>
      <c r="AF7" s="253" t="str">
        <f t="shared" si="11"/>
        <v/>
      </c>
      <c r="AG7" s="253" t="str">
        <f t="shared" si="12"/>
        <v/>
      </c>
      <c r="AH7" s="253" t="str">
        <f t="shared" si="13"/>
        <v/>
      </c>
      <c r="AI7" s="253" t="str">
        <f t="shared" si="14"/>
        <v/>
      </c>
      <c r="AJ7" s="302"/>
      <c r="AK7" s="205"/>
      <c r="AL7" s="250">
        <v>1</v>
      </c>
      <c r="AM7" s="250">
        <v>1</v>
      </c>
      <c r="AN7" s="250">
        <v>1</v>
      </c>
      <c r="AO7" s="250">
        <v>1</v>
      </c>
      <c r="AP7" s="250">
        <v>1</v>
      </c>
      <c r="AQ7" s="250">
        <v>1</v>
      </c>
      <c r="AR7" s="35">
        <v>2</v>
      </c>
      <c r="AS7" s="30">
        <f t="shared" si="15"/>
        <v>6</v>
      </c>
      <c r="AT7" s="30">
        <f t="shared" si="16"/>
        <v>3</v>
      </c>
      <c r="AU7" s="30">
        <f t="shared" si="17"/>
        <v>4</v>
      </c>
      <c r="AV7" s="30">
        <f t="shared" si="18"/>
        <v>7</v>
      </c>
      <c r="AW7" s="191">
        <f t="shared" si="19"/>
        <v>60000</v>
      </c>
      <c r="AX7" s="30"/>
      <c r="AY7" s="20">
        <f t="shared" si="23"/>
        <v>5</v>
      </c>
      <c r="AZ7" s="33" t="s">
        <v>419</v>
      </c>
      <c r="BA7" s="38">
        <v>6</v>
      </c>
      <c r="BB7" s="38">
        <v>3</v>
      </c>
      <c r="BC7" s="38">
        <v>3</v>
      </c>
      <c r="BD7" s="38">
        <v>7</v>
      </c>
      <c r="BE7" s="40" t="s">
        <v>244</v>
      </c>
      <c r="BF7" s="37">
        <v>50000</v>
      </c>
      <c r="BG7" s="189" t="s">
        <v>312</v>
      </c>
      <c r="BH7" s="189" t="s">
        <v>11</v>
      </c>
      <c r="BI7" s="189" t="s">
        <v>11</v>
      </c>
      <c r="BJ7" s="189" t="s">
        <v>11</v>
      </c>
      <c r="BK7" s="189" t="s">
        <v>11</v>
      </c>
      <c r="BL7" s="189" t="s">
        <v>11</v>
      </c>
      <c r="BM7" s="189">
        <v>11</v>
      </c>
      <c r="BN7" s="37"/>
      <c r="BO7" s="24">
        <v>6</v>
      </c>
      <c r="BP7" s="308" t="s">
        <v>28</v>
      </c>
      <c r="BQ7" s="23">
        <v>50000</v>
      </c>
      <c r="BR7" s="23" t="s">
        <v>60</v>
      </c>
      <c r="BS7" s="23" t="s">
        <v>339</v>
      </c>
      <c r="BT7" s="23"/>
      <c r="BU7" s="125">
        <f t="shared" si="20"/>
        <v>7</v>
      </c>
      <c r="BV7" s="20" t="str">
        <f t="shared" si="24"/>
        <v>*Asperon Thorn</v>
      </c>
      <c r="BW7" s="126" t="str">
        <f>HLOOKUP(I$21,CB$2:DF$23,7,FALSE)</f>
        <v>*Asperon Thorn</v>
      </c>
      <c r="BX7" s="23">
        <f t="shared" si="21"/>
        <v>0</v>
      </c>
      <c r="BY7" s="23">
        <f t="shared" si="0"/>
        <v>1</v>
      </c>
      <c r="BZ7" s="23"/>
      <c r="CA7" s="24">
        <v>5</v>
      </c>
      <c r="CB7" s="304" t="s">
        <v>138</v>
      </c>
      <c r="CC7" s="33" t="s">
        <v>570</v>
      </c>
      <c r="CD7" s="306" t="s">
        <v>597</v>
      </c>
      <c r="CE7" s="323" t="s">
        <v>100</v>
      </c>
      <c r="CF7" s="304" t="s">
        <v>810</v>
      </c>
      <c r="CG7" s="306" t="s">
        <v>42</v>
      </c>
      <c r="CH7" s="304" t="s">
        <v>172</v>
      </c>
      <c r="CI7" s="33" t="s">
        <v>560</v>
      </c>
      <c r="CJ7" s="304" t="s">
        <v>120</v>
      </c>
      <c r="CK7" s="353" t="s">
        <v>1029</v>
      </c>
      <c r="CL7" s="33" t="s">
        <v>560</v>
      </c>
      <c r="CM7" s="304" t="s">
        <v>70</v>
      </c>
      <c r="CN7" s="331" t="s">
        <v>834</v>
      </c>
      <c r="CO7" s="21" t="s">
        <v>568</v>
      </c>
      <c r="CP7" s="33" t="s">
        <v>147</v>
      </c>
      <c r="CQ7" s="304" t="s">
        <v>138</v>
      </c>
      <c r="CR7" s="304" t="s">
        <v>760</v>
      </c>
      <c r="CS7" s="304" t="s">
        <v>755</v>
      </c>
      <c r="CT7" s="319" t="s">
        <v>969</v>
      </c>
      <c r="CU7" s="33" t="s">
        <v>89</v>
      </c>
      <c r="CV7" s="306" t="s">
        <v>29</v>
      </c>
      <c r="CW7" s="330" t="s">
        <v>75</v>
      </c>
      <c r="CX7" s="330" t="s">
        <v>843</v>
      </c>
      <c r="CY7" s="306" t="s">
        <v>129</v>
      </c>
      <c r="CZ7" s="314" t="s">
        <v>691</v>
      </c>
      <c r="DA7" s="304" t="s">
        <v>75</v>
      </c>
      <c r="DB7" s="359" t="s">
        <v>138</v>
      </c>
      <c r="DC7" s="306" t="s">
        <v>764</v>
      </c>
      <c r="DD7" s="304" t="s">
        <v>771</v>
      </c>
      <c r="DE7" s="348" t="s">
        <v>946</v>
      </c>
      <c r="DF7" s="304" t="s">
        <v>74</v>
      </c>
      <c r="DG7" s="33"/>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GO7" s="37"/>
    </row>
    <row r="8" spans="1:197" ht="18" customHeight="1" thickBot="1" x14ac:dyDescent="0.25">
      <c r="A8" s="4"/>
      <c r="B8" s="300">
        <v>6</v>
      </c>
      <c r="C8" s="361" t="s">
        <v>1085</v>
      </c>
      <c r="D8" s="280" t="str">
        <f t="shared" si="1"/>
        <v>Elven Union Lineman</v>
      </c>
      <c r="E8" s="8">
        <f t="shared" si="2"/>
        <v>6</v>
      </c>
      <c r="F8" s="9">
        <f t="shared" si="3"/>
        <v>3</v>
      </c>
      <c r="G8" s="10">
        <f t="shared" si="4"/>
        <v>4</v>
      </c>
      <c r="H8" s="11">
        <f t="shared" si="5"/>
        <v>7</v>
      </c>
      <c r="I8" s="185">
        <f t="shared" si="6"/>
        <v>0</v>
      </c>
      <c r="J8" s="249" t="str">
        <f t="shared" si="22"/>
        <v/>
      </c>
      <c r="K8" s="279" t="str">
        <f t="shared" si="25"/>
        <v/>
      </c>
      <c r="L8" s="356"/>
      <c r="M8" s="357"/>
      <c r="N8" s="298"/>
      <c r="O8" s="298"/>
      <c r="P8" s="293"/>
      <c r="Q8" s="294"/>
      <c r="R8" s="295"/>
      <c r="S8" s="296"/>
      <c r="T8" s="367"/>
      <c r="U8" s="368"/>
      <c r="V8" s="367"/>
      <c r="W8" s="368"/>
      <c r="X8" s="369"/>
      <c r="Y8" s="370"/>
      <c r="Z8" s="186">
        <f t="shared" si="7"/>
        <v>0</v>
      </c>
      <c r="AA8" s="114">
        <f t="shared" si="8"/>
        <v>60000</v>
      </c>
      <c r="AB8" s="287"/>
      <c r="AC8" s="288"/>
      <c r="AD8" s="253" t="str">
        <f t="shared" si="9"/>
        <v/>
      </c>
      <c r="AE8" s="253" t="str">
        <f t="shared" si="10"/>
        <v/>
      </c>
      <c r="AF8" s="253" t="str">
        <f t="shared" si="11"/>
        <v/>
      </c>
      <c r="AG8" s="253" t="str">
        <f t="shared" si="12"/>
        <v/>
      </c>
      <c r="AH8" s="253" t="str">
        <f t="shared" si="13"/>
        <v/>
      </c>
      <c r="AI8" s="253" t="str">
        <f t="shared" si="14"/>
        <v/>
      </c>
      <c r="AJ8" s="302"/>
      <c r="AK8" s="205"/>
      <c r="AL8" s="250">
        <v>1</v>
      </c>
      <c r="AM8" s="250">
        <v>1</v>
      </c>
      <c r="AN8" s="250">
        <v>1</v>
      </c>
      <c r="AO8" s="250">
        <v>1</v>
      </c>
      <c r="AP8" s="250">
        <v>1</v>
      </c>
      <c r="AQ8" s="250">
        <v>1</v>
      </c>
      <c r="AR8" s="35">
        <v>2</v>
      </c>
      <c r="AS8" s="30">
        <f t="shared" si="15"/>
        <v>6</v>
      </c>
      <c r="AT8" s="30">
        <f t="shared" si="16"/>
        <v>3</v>
      </c>
      <c r="AU8" s="30">
        <f t="shared" si="17"/>
        <v>4</v>
      </c>
      <c r="AV8" s="30">
        <f t="shared" si="18"/>
        <v>7</v>
      </c>
      <c r="AW8" s="191">
        <f t="shared" si="19"/>
        <v>60000</v>
      </c>
      <c r="AX8" s="30"/>
      <c r="AY8" s="20">
        <f t="shared" si="23"/>
        <v>6</v>
      </c>
      <c r="AZ8" s="304" t="s">
        <v>743</v>
      </c>
      <c r="BA8" s="38">
        <v>6</v>
      </c>
      <c r="BB8" s="38">
        <v>3</v>
      </c>
      <c r="BC8" s="38">
        <v>3</v>
      </c>
      <c r="BD8" s="38">
        <v>8</v>
      </c>
      <c r="BE8" s="40" t="s">
        <v>386</v>
      </c>
      <c r="BF8" s="37">
        <v>60000</v>
      </c>
      <c r="BG8" s="37" t="s">
        <v>174</v>
      </c>
      <c r="BH8" s="37">
        <v>20</v>
      </c>
      <c r="BI8" s="37">
        <v>30</v>
      </c>
      <c r="BJ8" s="37">
        <v>30</v>
      </c>
      <c r="BK8" s="37">
        <v>20</v>
      </c>
      <c r="BL8" s="37">
        <v>20</v>
      </c>
      <c r="BM8" s="37">
        <v>16</v>
      </c>
      <c r="BN8" s="37"/>
      <c r="BO8" s="24">
        <v>7</v>
      </c>
      <c r="BP8" s="308" t="s">
        <v>30</v>
      </c>
      <c r="BQ8" s="23">
        <v>50000</v>
      </c>
      <c r="BR8" s="23" t="s">
        <v>112</v>
      </c>
      <c r="BS8" s="23" t="s">
        <v>339</v>
      </c>
      <c r="BT8" s="23"/>
      <c r="BU8" s="125">
        <f t="shared" si="20"/>
        <v>8</v>
      </c>
      <c r="BV8" s="20" t="str">
        <f t="shared" si="24"/>
        <v>*Kiroth Krakeneye</v>
      </c>
      <c r="BW8" s="126" t="str">
        <f>HLOOKUP(I$21,CB$2:DF$23,8,FALSE)</f>
        <v>*Kiroth Krakeneye</v>
      </c>
      <c r="BX8" s="23">
        <f t="shared" si="21"/>
        <v>0</v>
      </c>
      <c r="BY8" s="23">
        <f t="shared" si="0"/>
        <v>1</v>
      </c>
      <c r="BZ8" s="23"/>
      <c r="CA8" s="24">
        <v>6</v>
      </c>
      <c r="CB8" s="304" t="s">
        <v>570</v>
      </c>
      <c r="CC8" s="353" t="s">
        <v>875</v>
      </c>
      <c r="CD8" s="353" t="s">
        <v>985</v>
      </c>
      <c r="CE8" s="21" t="s">
        <v>89</v>
      </c>
      <c r="CF8" s="306" t="s">
        <v>739</v>
      </c>
      <c r="CG8" s="319" t="s">
        <v>960</v>
      </c>
      <c r="CH8" s="306" t="s">
        <v>129</v>
      </c>
      <c r="CI8" s="319" t="s">
        <v>960</v>
      </c>
      <c r="CJ8" s="355" t="s">
        <v>868</v>
      </c>
      <c r="CK8" s="353" t="s">
        <v>1028</v>
      </c>
      <c r="CL8" s="319" t="s">
        <v>960</v>
      </c>
      <c r="CM8" s="304" t="s">
        <v>138</v>
      </c>
      <c r="CN8" s="304" t="s">
        <v>138</v>
      </c>
      <c r="CO8" s="21" t="s">
        <v>136</v>
      </c>
      <c r="CP8" s="353" t="s">
        <v>985</v>
      </c>
      <c r="CQ8" s="313" t="s">
        <v>140</v>
      </c>
      <c r="CR8" s="319" t="s">
        <v>982</v>
      </c>
      <c r="CS8" s="304" t="s">
        <v>673</v>
      </c>
      <c r="CT8" s="33" t="s">
        <v>147</v>
      </c>
      <c r="CU8" s="21" t="s">
        <v>90</v>
      </c>
      <c r="CV8" s="304" t="s">
        <v>71</v>
      </c>
      <c r="CW8" s="21" t="s">
        <v>516</v>
      </c>
      <c r="CX8" s="21" t="s">
        <v>168</v>
      </c>
      <c r="CY8" s="33" t="s">
        <v>131</v>
      </c>
      <c r="CZ8" s="33" t="s">
        <v>138</v>
      </c>
      <c r="DA8" s="21" t="s">
        <v>516</v>
      </c>
      <c r="DB8" s="359" t="s">
        <v>140</v>
      </c>
      <c r="DC8" s="21" t="s">
        <v>568</v>
      </c>
      <c r="DD8" s="21" t="s">
        <v>168</v>
      </c>
      <c r="DE8" s="21" t="s">
        <v>564</v>
      </c>
      <c r="DF8" s="319" t="s">
        <v>1046</v>
      </c>
      <c r="DG8" s="21"/>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GO8" s="37"/>
    </row>
    <row r="9" spans="1:197" ht="18" customHeight="1" thickBot="1" x14ac:dyDescent="0.25">
      <c r="A9" s="4"/>
      <c r="B9" s="299">
        <v>7</v>
      </c>
      <c r="C9" s="361" t="s">
        <v>1086</v>
      </c>
      <c r="D9" s="280" t="str">
        <f t="shared" si="1"/>
        <v>Elven Union Lineman</v>
      </c>
      <c r="E9" s="8">
        <f t="shared" si="2"/>
        <v>6</v>
      </c>
      <c r="F9" s="9">
        <f t="shared" si="3"/>
        <v>3</v>
      </c>
      <c r="G9" s="10">
        <f t="shared" si="4"/>
        <v>4</v>
      </c>
      <c r="H9" s="11">
        <f t="shared" si="5"/>
        <v>7</v>
      </c>
      <c r="I9" s="185">
        <f t="shared" si="6"/>
        <v>0</v>
      </c>
      <c r="J9" s="249" t="str">
        <f t="shared" si="22"/>
        <v/>
      </c>
      <c r="K9" s="279" t="str">
        <f t="shared" si="25"/>
        <v/>
      </c>
      <c r="L9" s="356"/>
      <c r="M9" s="357"/>
      <c r="N9" s="298"/>
      <c r="O9" s="298"/>
      <c r="P9" s="293"/>
      <c r="Q9" s="294"/>
      <c r="R9" s="295"/>
      <c r="S9" s="296"/>
      <c r="T9" s="367"/>
      <c r="U9" s="368"/>
      <c r="V9" s="367"/>
      <c r="W9" s="368"/>
      <c r="X9" s="369"/>
      <c r="Y9" s="370"/>
      <c r="Z9" s="186">
        <f t="shared" si="7"/>
        <v>0</v>
      </c>
      <c r="AA9" s="114">
        <f t="shared" si="8"/>
        <v>60000</v>
      </c>
      <c r="AB9" s="287"/>
      <c r="AC9" s="288"/>
      <c r="AD9" s="253" t="str">
        <f t="shared" si="9"/>
        <v/>
      </c>
      <c r="AE9" s="253" t="str">
        <f t="shared" si="10"/>
        <v/>
      </c>
      <c r="AF9" s="253" t="str">
        <f t="shared" si="11"/>
        <v/>
      </c>
      <c r="AG9" s="253" t="str">
        <f t="shared" si="12"/>
        <v/>
      </c>
      <c r="AH9" s="253" t="str">
        <f t="shared" si="13"/>
        <v/>
      </c>
      <c r="AI9" s="253" t="str">
        <f t="shared" si="14"/>
        <v/>
      </c>
      <c r="AJ9" s="302"/>
      <c r="AK9" s="205"/>
      <c r="AL9" s="250">
        <v>1</v>
      </c>
      <c r="AM9" s="250">
        <v>1</v>
      </c>
      <c r="AN9" s="250">
        <v>1</v>
      </c>
      <c r="AO9" s="250">
        <v>1</v>
      </c>
      <c r="AP9" s="250">
        <v>1</v>
      </c>
      <c r="AQ9" s="250">
        <v>1</v>
      </c>
      <c r="AR9" s="35">
        <v>2</v>
      </c>
      <c r="AS9" s="30">
        <f t="shared" si="15"/>
        <v>6</v>
      </c>
      <c r="AT9" s="30">
        <f t="shared" si="16"/>
        <v>3</v>
      </c>
      <c r="AU9" s="30">
        <f t="shared" si="17"/>
        <v>4</v>
      </c>
      <c r="AV9" s="30">
        <f t="shared" si="18"/>
        <v>7</v>
      </c>
      <c r="AW9" s="191">
        <f t="shared" si="19"/>
        <v>60000</v>
      </c>
      <c r="AX9" s="30"/>
      <c r="AY9" s="20">
        <f t="shared" si="23"/>
        <v>7</v>
      </c>
      <c r="AZ9" s="304" t="s">
        <v>744</v>
      </c>
      <c r="BA9" s="38">
        <v>5</v>
      </c>
      <c r="BB9" s="38">
        <v>4</v>
      </c>
      <c r="BC9" s="38">
        <v>3</v>
      </c>
      <c r="BD9" s="38">
        <v>9</v>
      </c>
      <c r="BF9" s="37">
        <v>100000</v>
      </c>
      <c r="BG9" s="37" t="s">
        <v>175</v>
      </c>
      <c r="BH9" s="37">
        <v>20</v>
      </c>
      <c r="BI9" s="37">
        <v>30</v>
      </c>
      <c r="BJ9" s="37">
        <v>30</v>
      </c>
      <c r="BK9" s="37">
        <v>20</v>
      </c>
      <c r="BL9" s="37">
        <v>20</v>
      </c>
      <c r="BM9" s="37">
        <v>4</v>
      </c>
      <c r="BN9" s="37"/>
      <c r="BO9" s="24">
        <v>8</v>
      </c>
      <c r="BP9" s="308" t="s">
        <v>774</v>
      </c>
      <c r="BQ9" s="23">
        <v>50000</v>
      </c>
      <c r="BR9" s="23" t="s">
        <v>77</v>
      </c>
      <c r="BS9" s="23" t="s">
        <v>339</v>
      </c>
      <c r="BT9" s="23"/>
      <c r="BU9" s="125">
        <f t="shared" si="20"/>
        <v>9</v>
      </c>
      <c r="BV9" s="20" t="str">
        <f t="shared" si="24"/>
        <v>*Elijah Doom</v>
      </c>
      <c r="BW9" s="126" t="str">
        <f>HLOOKUP(I$21,CB$2:DF$23,9,FALSE)</f>
        <v>*Elijah Doom</v>
      </c>
      <c r="BX9" s="23">
        <f t="shared" si="21"/>
        <v>0</v>
      </c>
      <c r="BY9" s="23">
        <f t="shared" si="0"/>
        <v>1</v>
      </c>
      <c r="BZ9" s="23"/>
      <c r="CA9" s="24">
        <v>7</v>
      </c>
      <c r="CB9" s="353" t="s">
        <v>875</v>
      </c>
      <c r="CC9" s="304" t="s">
        <v>103</v>
      </c>
      <c r="CD9" s="353" t="s">
        <v>949</v>
      </c>
      <c r="CE9" s="33" t="s">
        <v>167</v>
      </c>
      <c r="CF9" s="306" t="s">
        <v>740</v>
      </c>
      <c r="CG9" s="319" t="s">
        <v>964</v>
      </c>
      <c r="CH9" s="33" t="s">
        <v>131</v>
      </c>
      <c r="CI9" s="319" t="s">
        <v>964</v>
      </c>
      <c r="CJ9" s="304" t="s">
        <v>118</v>
      </c>
      <c r="CK9" s="353" t="s">
        <v>1030</v>
      </c>
      <c r="CL9" s="347" t="s">
        <v>871</v>
      </c>
      <c r="CM9" s="304" t="s">
        <v>151</v>
      </c>
      <c r="CN9" s="333" t="s">
        <v>822</v>
      </c>
      <c r="CO9" s="353" t="s">
        <v>975</v>
      </c>
      <c r="CP9" s="319" t="s">
        <v>952</v>
      </c>
      <c r="CQ9" s="353" t="s">
        <v>1061</v>
      </c>
      <c r="CR9" s="319" t="s">
        <v>980</v>
      </c>
      <c r="CS9" s="21" t="s">
        <v>131</v>
      </c>
      <c r="CT9" s="353" t="s">
        <v>597</v>
      </c>
      <c r="CU9" s="21" t="s">
        <v>546</v>
      </c>
      <c r="CV9" s="21" t="s">
        <v>168</v>
      </c>
      <c r="CW9" s="353" t="s">
        <v>877</v>
      </c>
      <c r="CX9" s="313" t="s">
        <v>160</v>
      </c>
      <c r="CY9" s="21" t="s">
        <v>133</v>
      </c>
      <c r="CZ9" s="314" t="s">
        <v>692</v>
      </c>
      <c r="DA9" s="353" t="s">
        <v>877</v>
      </c>
      <c r="DB9" s="21" t="s">
        <v>512</v>
      </c>
      <c r="DC9" s="319" t="s">
        <v>982</v>
      </c>
      <c r="DD9" s="21" t="s">
        <v>516</v>
      </c>
      <c r="DE9" s="323" t="s">
        <v>163</v>
      </c>
      <c r="DF9" s="33" t="s">
        <v>560</v>
      </c>
      <c r="DG9" s="33"/>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GO9" s="37"/>
    </row>
    <row r="10" spans="1:197" ht="18" customHeight="1" thickBot="1" x14ac:dyDescent="0.25">
      <c r="A10" s="4"/>
      <c r="B10" s="300">
        <v>8</v>
      </c>
      <c r="C10" s="361" t="s">
        <v>1117</v>
      </c>
      <c r="D10" s="280" t="str">
        <f t="shared" si="1"/>
        <v>Elven Union Lineman</v>
      </c>
      <c r="E10" s="8">
        <f t="shared" si="2"/>
        <v>6</v>
      </c>
      <c r="F10" s="9">
        <f t="shared" si="3"/>
        <v>3</v>
      </c>
      <c r="G10" s="10">
        <f t="shared" si="4"/>
        <v>4</v>
      </c>
      <c r="H10" s="11">
        <f t="shared" si="5"/>
        <v>7</v>
      </c>
      <c r="I10" s="185">
        <f t="shared" si="6"/>
        <v>0</v>
      </c>
      <c r="J10" s="249" t="str">
        <f t="shared" si="22"/>
        <v/>
      </c>
      <c r="K10" s="279" t="str">
        <f t="shared" si="25"/>
        <v/>
      </c>
      <c r="L10" s="356"/>
      <c r="M10" s="357"/>
      <c r="N10" s="298"/>
      <c r="O10" s="298"/>
      <c r="P10" s="293"/>
      <c r="Q10" s="294"/>
      <c r="R10" s="295"/>
      <c r="S10" s="296"/>
      <c r="T10" s="367"/>
      <c r="U10" s="368"/>
      <c r="V10" s="367"/>
      <c r="W10" s="368"/>
      <c r="X10" s="369"/>
      <c r="Y10" s="370"/>
      <c r="Z10" s="186">
        <f t="shared" si="7"/>
        <v>0</v>
      </c>
      <c r="AA10" s="114">
        <f t="shared" si="8"/>
        <v>60000</v>
      </c>
      <c r="AB10" s="287"/>
      <c r="AC10" s="288"/>
      <c r="AD10" s="253" t="str">
        <f t="shared" si="9"/>
        <v/>
      </c>
      <c r="AE10" s="253" t="str">
        <f t="shared" si="10"/>
        <v/>
      </c>
      <c r="AF10" s="253" t="str">
        <f t="shared" si="11"/>
        <v/>
      </c>
      <c r="AG10" s="253" t="str">
        <f t="shared" si="12"/>
        <v/>
      </c>
      <c r="AH10" s="253" t="str">
        <f t="shared" si="13"/>
        <v/>
      </c>
      <c r="AI10" s="253" t="str">
        <f t="shared" si="14"/>
        <v/>
      </c>
      <c r="AJ10" s="302"/>
      <c r="AK10" s="205"/>
      <c r="AL10" s="250">
        <v>1</v>
      </c>
      <c r="AM10" s="250">
        <v>1</v>
      </c>
      <c r="AN10" s="250">
        <v>1</v>
      </c>
      <c r="AO10" s="250">
        <v>1</v>
      </c>
      <c r="AP10" s="250">
        <v>1</v>
      </c>
      <c r="AQ10" s="250">
        <v>1</v>
      </c>
      <c r="AR10" s="35">
        <v>2</v>
      </c>
      <c r="AS10" s="30">
        <f t="shared" si="15"/>
        <v>6</v>
      </c>
      <c r="AT10" s="30">
        <f t="shared" si="16"/>
        <v>3</v>
      </c>
      <c r="AU10" s="30">
        <f t="shared" si="17"/>
        <v>4</v>
      </c>
      <c r="AV10" s="30">
        <f t="shared" si="18"/>
        <v>7</v>
      </c>
      <c r="AW10" s="191">
        <f t="shared" si="19"/>
        <v>60000</v>
      </c>
      <c r="AX10" s="30"/>
      <c r="AY10" s="20">
        <f t="shared" si="23"/>
        <v>8</v>
      </c>
      <c r="AZ10" s="304" t="s">
        <v>73</v>
      </c>
      <c r="BA10" s="38">
        <v>5</v>
      </c>
      <c r="BB10" s="38">
        <v>5</v>
      </c>
      <c r="BC10" s="38">
        <v>2</v>
      </c>
      <c r="BD10" s="38">
        <v>8</v>
      </c>
      <c r="BE10" s="40" t="s">
        <v>474</v>
      </c>
      <c r="BF10" s="37">
        <v>150000</v>
      </c>
      <c r="BG10" s="37" t="s">
        <v>310</v>
      </c>
      <c r="BH10" s="37">
        <v>30</v>
      </c>
      <c r="BI10" s="37">
        <v>30</v>
      </c>
      <c r="BJ10" s="37">
        <v>30</v>
      </c>
      <c r="BK10" s="37">
        <v>20</v>
      </c>
      <c r="BL10" s="37">
        <v>20</v>
      </c>
      <c r="BM10" s="37">
        <v>1</v>
      </c>
      <c r="BN10" s="189"/>
      <c r="BO10" s="24">
        <v>9</v>
      </c>
      <c r="BP10" s="308" t="s">
        <v>23</v>
      </c>
      <c r="BQ10" s="23">
        <v>60000</v>
      </c>
      <c r="BR10" s="23" t="s">
        <v>61</v>
      </c>
      <c r="BS10" s="23" t="s">
        <v>339</v>
      </c>
      <c r="BT10" s="23"/>
      <c r="BU10" s="125">
        <f>IF(BV10="","",BU9+1)</f>
        <v>10</v>
      </c>
      <c r="BV10" s="20" t="str">
        <f t="shared" si="24"/>
        <v>*Eldril Sidewinder</v>
      </c>
      <c r="BW10" s="126" t="str">
        <f>HLOOKUP(I$21,CB$2:DF$23,10,FALSE)</f>
        <v>*Eldril Sidewinder</v>
      </c>
      <c r="BX10" s="23">
        <f t="shared" si="21"/>
        <v>1</v>
      </c>
      <c r="BY10" s="23">
        <f t="shared" si="0"/>
        <v>1</v>
      </c>
      <c r="BZ10" s="23"/>
      <c r="CA10" s="24">
        <v>8</v>
      </c>
      <c r="CB10" s="304" t="s">
        <v>567</v>
      </c>
      <c r="CC10" s="21" t="s">
        <v>105</v>
      </c>
      <c r="CD10" s="319" t="s">
        <v>792</v>
      </c>
      <c r="CE10" s="306" t="s">
        <v>99</v>
      </c>
      <c r="CF10" s="306" t="s">
        <v>741</v>
      </c>
      <c r="CG10" s="319" t="s">
        <v>962</v>
      </c>
      <c r="CH10" s="21" t="s">
        <v>133</v>
      </c>
      <c r="CI10" s="319" t="s">
        <v>962</v>
      </c>
      <c r="CJ10" s="304" t="s">
        <v>432</v>
      </c>
      <c r="CK10" s="304" t="s">
        <v>151</v>
      </c>
      <c r="CL10" s="44" t="s">
        <v>569</v>
      </c>
      <c r="CM10" s="353" t="s">
        <v>875</v>
      </c>
      <c r="CN10" s="33" t="s">
        <v>151</v>
      </c>
      <c r="CO10" s="21" t="s">
        <v>562</v>
      </c>
      <c r="CP10" s="306" t="s">
        <v>947</v>
      </c>
      <c r="CQ10" s="353" t="s">
        <v>1062</v>
      </c>
      <c r="CR10" s="21" t="s">
        <v>136</v>
      </c>
      <c r="CS10" s="304" t="s">
        <v>138</v>
      </c>
      <c r="CT10" s="353" t="s">
        <v>985</v>
      </c>
      <c r="CU10" s="313" t="s">
        <v>490</v>
      </c>
      <c r="CV10" s="313" t="s">
        <v>160</v>
      </c>
      <c r="CW10" s="33" t="s">
        <v>158</v>
      </c>
      <c r="CX10" s="306" t="s">
        <v>90</v>
      </c>
      <c r="CY10" s="333" t="s">
        <v>922</v>
      </c>
      <c r="CZ10" s="33" t="s">
        <v>103</v>
      </c>
      <c r="DA10" s="323" t="s">
        <v>158</v>
      </c>
      <c r="DB10" s="319" t="s">
        <v>954</v>
      </c>
      <c r="DC10" s="319" t="s">
        <v>980</v>
      </c>
      <c r="DD10" s="353" t="s">
        <v>877</v>
      </c>
      <c r="DE10" s="319" t="s">
        <v>984</v>
      </c>
      <c r="DF10" s="304" t="s">
        <v>570</v>
      </c>
      <c r="DG10" s="21"/>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GO10" s="189"/>
    </row>
    <row r="11" spans="1:197" ht="18" customHeight="1" thickBot="1" x14ac:dyDescent="0.25">
      <c r="A11" s="4"/>
      <c r="B11" s="299">
        <v>9</v>
      </c>
      <c r="C11" s="361" t="s">
        <v>1087</v>
      </c>
      <c r="D11" s="280" t="str">
        <f t="shared" si="1"/>
        <v>Elven Union Catcher</v>
      </c>
      <c r="E11" s="8">
        <f t="shared" si="2"/>
        <v>9</v>
      </c>
      <c r="F11" s="9">
        <f t="shared" si="3"/>
        <v>3</v>
      </c>
      <c r="G11" s="10">
        <f t="shared" si="4"/>
        <v>4</v>
      </c>
      <c r="H11" s="11">
        <f t="shared" si="5"/>
        <v>7</v>
      </c>
      <c r="I11" s="185" t="str">
        <f t="shared" si="6"/>
        <v>Catch, Nerves of Steel</v>
      </c>
      <c r="J11" s="249" t="str">
        <f t="shared" si="22"/>
        <v xml:space="preserve"> +MA , Dodge, Block, Sprint, Sure Feet, Campione, Medico Personale</v>
      </c>
      <c r="K11" s="279" t="str">
        <f t="shared" si="25"/>
        <v>5</v>
      </c>
      <c r="L11" s="356">
        <v>1</v>
      </c>
      <c r="M11" s="357"/>
      <c r="N11" s="298"/>
      <c r="O11" s="298"/>
      <c r="P11" s="293"/>
      <c r="Q11" s="294"/>
      <c r="R11" s="295"/>
      <c r="S11" s="296"/>
      <c r="T11" s="367"/>
      <c r="U11" s="368"/>
      <c r="V11" s="367">
        <v>24</v>
      </c>
      <c r="W11" s="368">
        <v>2</v>
      </c>
      <c r="X11" s="369"/>
      <c r="Y11" s="370">
        <v>1</v>
      </c>
      <c r="Z11" s="186">
        <f t="shared" si="7"/>
        <v>81</v>
      </c>
      <c r="AA11" s="114">
        <f t="shared" si="8"/>
        <v>210000</v>
      </c>
      <c r="AB11" s="287"/>
      <c r="AC11" s="288"/>
      <c r="AD11" s="253" t="str">
        <f t="shared" si="9"/>
        <v xml:space="preserve"> +MA </v>
      </c>
      <c r="AE11" s="253" t="str">
        <f t="shared" si="10"/>
        <v>, Dodge</v>
      </c>
      <c r="AF11" s="253" t="str">
        <f t="shared" si="11"/>
        <v>, Block</v>
      </c>
      <c r="AG11" s="253" t="str">
        <f t="shared" si="12"/>
        <v>, Sprint</v>
      </c>
      <c r="AH11" s="253" t="str">
        <f t="shared" si="13"/>
        <v>, Sure Feet</v>
      </c>
      <c r="AI11" s="253" t="str">
        <f t="shared" si="14"/>
        <v/>
      </c>
      <c r="AJ11" s="302" t="s">
        <v>1095</v>
      </c>
      <c r="AK11" s="205"/>
      <c r="AL11" s="250">
        <v>2</v>
      </c>
      <c r="AM11" s="250">
        <v>23</v>
      </c>
      <c r="AN11" s="250">
        <v>6</v>
      </c>
      <c r="AO11" s="250">
        <v>28</v>
      </c>
      <c r="AP11" s="250">
        <v>29</v>
      </c>
      <c r="AQ11" s="250">
        <v>1</v>
      </c>
      <c r="AR11" s="35">
        <v>4</v>
      </c>
      <c r="AS11" s="30">
        <f t="shared" si="15"/>
        <v>8</v>
      </c>
      <c r="AT11" s="30">
        <f t="shared" si="16"/>
        <v>3</v>
      </c>
      <c r="AU11" s="30">
        <f t="shared" si="17"/>
        <v>4</v>
      </c>
      <c r="AV11" s="30">
        <f t="shared" si="18"/>
        <v>7</v>
      </c>
      <c r="AW11" s="191">
        <f t="shared" si="19"/>
        <v>210000</v>
      </c>
      <c r="AX11" s="30"/>
      <c r="AY11" s="20">
        <f t="shared" si="23"/>
        <v>9</v>
      </c>
      <c r="AZ11" s="33" t="s">
        <v>861</v>
      </c>
      <c r="BA11" s="38">
        <v>6</v>
      </c>
      <c r="BB11" s="38">
        <v>3</v>
      </c>
      <c r="BC11" s="38">
        <v>3</v>
      </c>
      <c r="BD11" s="38">
        <v>8</v>
      </c>
      <c r="BE11" s="40" t="s">
        <v>245</v>
      </c>
      <c r="BF11" s="37">
        <v>60000</v>
      </c>
      <c r="BG11" s="189" t="s">
        <v>424</v>
      </c>
      <c r="BH11" s="189" t="s">
        <v>11</v>
      </c>
      <c r="BI11" s="189" t="s">
        <v>11</v>
      </c>
      <c r="BJ11" s="189" t="s">
        <v>11</v>
      </c>
      <c r="BK11" s="189" t="s">
        <v>11</v>
      </c>
      <c r="BL11" s="189" t="s">
        <v>11</v>
      </c>
      <c r="BM11" s="189">
        <v>11</v>
      </c>
      <c r="BN11" s="37"/>
      <c r="BO11" s="24">
        <v>10</v>
      </c>
      <c r="BP11" s="308" t="s">
        <v>31</v>
      </c>
      <c r="BQ11" s="23">
        <v>60000</v>
      </c>
      <c r="BR11" s="23" t="s">
        <v>111</v>
      </c>
      <c r="BS11" s="23" t="s">
        <v>339</v>
      </c>
      <c r="BT11" s="23"/>
      <c r="BU11" s="125">
        <f t="shared" si="20"/>
        <v>11</v>
      </c>
      <c r="BV11" s="20" t="str">
        <f t="shared" si="24"/>
        <v>*Prince Moranion</v>
      </c>
      <c r="BW11" s="126" t="str">
        <f>HLOOKUP(I$21,CB$2:DF$23,11,FALSE)</f>
        <v>*Prince Moranion</v>
      </c>
      <c r="BX11" s="23">
        <f t="shared" si="21"/>
        <v>0</v>
      </c>
      <c r="BY11" s="23">
        <f t="shared" si="0"/>
        <v>1</v>
      </c>
      <c r="BZ11" s="23"/>
      <c r="CA11" s="24">
        <v>9</v>
      </c>
      <c r="CB11" s="21" t="s">
        <v>105</v>
      </c>
      <c r="CC11" s="306" t="s">
        <v>104</v>
      </c>
      <c r="CD11" s="319" t="s">
        <v>954</v>
      </c>
      <c r="CE11" s="323" t="s">
        <v>101</v>
      </c>
      <c r="CF11" s="21" t="s">
        <v>168</v>
      </c>
      <c r="CG11" s="304" t="s">
        <v>132</v>
      </c>
      <c r="CH11" s="306" t="s">
        <v>102</v>
      </c>
      <c r="CI11" s="304" t="s">
        <v>132</v>
      </c>
      <c r="CJ11" s="21" t="s">
        <v>168</v>
      </c>
      <c r="CK11" s="304" t="s">
        <v>570</v>
      </c>
      <c r="CL11" s="304" t="s">
        <v>132</v>
      </c>
      <c r="CM11" s="304" t="s">
        <v>103</v>
      </c>
      <c r="CN11" s="353" t="s">
        <v>875</v>
      </c>
      <c r="CO11" s="353" t="s">
        <v>978</v>
      </c>
      <c r="CP11" s="306" t="s">
        <v>99</v>
      </c>
      <c r="CQ11" s="21" t="s">
        <v>512</v>
      </c>
      <c r="CR11" s="319" t="s">
        <v>946</v>
      </c>
      <c r="CS11" s="353" t="s">
        <v>875</v>
      </c>
      <c r="CT11" s="353" t="s">
        <v>949</v>
      </c>
      <c r="CU11" s="306" t="s">
        <v>93</v>
      </c>
      <c r="CV11" s="306" t="s">
        <v>90</v>
      </c>
      <c r="CW11" s="348" t="s">
        <v>873</v>
      </c>
      <c r="CX11" s="333" t="s">
        <v>844</v>
      </c>
      <c r="CY11" s="306" t="s">
        <v>102</v>
      </c>
      <c r="CZ11" s="314" t="s">
        <v>693</v>
      </c>
      <c r="DA11" s="348" t="s">
        <v>873</v>
      </c>
      <c r="DB11" s="21" t="s">
        <v>513</v>
      </c>
      <c r="DC11" s="21" t="s">
        <v>136</v>
      </c>
      <c r="DD11" s="33" t="s">
        <v>89</v>
      </c>
      <c r="DE11" s="306" t="s">
        <v>971</v>
      </c>
      <c r="DF11" s="348" t="s">
        <v>1044</v>
      </c>
      <c r="DG11" s="21"/>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GO11" s="37"/>
    </row>
    <row r="12" spans="1:197" ht="18" customHeight="1" thickBot="1" x14ac:dyDescent="0.25">
      <c r="A12" s="4"/>
      <c r="B12" s="300">
        <v>10</v>
      </c>
      <c r="C12" s="361" t="s">
        <v>1088</v>
      </c>
      <c r="D12" s="280" t="str">
        <f t="shared" si="1"/>
        <v>Elven Union Catcher</v>
      </c>
      <c r="E12" s="8">
        <f t="shared" si="2"/>
        <v>8</v>
      </c>
      <c r="F12" s="9">
        <f t="shared" si="3"/>
        <v>3</v>
      </c>
      <c r="G12" s="10">
        <f t="shared" si="4"/>
        <v>4</v>
      </c>
      <c r="H12" s="11">
        <f t="shared" si="5"/>
        <v>7</v>
      </c>
      <c r="I12" s="185" t="str">
        <f t="shared" si="6"/>
        <v>Catch, Nerves of Steel</v>
      </c>
      <c r="J12" s="249" t="str">
        <f t="shared" si="22"/>
        <v>Dodge</v>
      </c>
      <c r="K12" s="279" t="str">
        <f t="shared" si="25"/>
        <v>1</v>
      </c>
      <c r="L12" s="356">
        <v>1</v>
      </c>
      <c r="M12" s="357"/>
      <c r="N12" s="298"/>
      <c r="O12" s="298"/>
      <c r="P12" s="293"/>
      <c r="Q12" s="294"/>
      <c r="R12" s="295"/>
      <c r="S12" s="296"/>
      <c r="T12" s="367"/>
      <c r="U12" s="368">
        <v>1</v>
      </c>
      <c r="V12" s="367">
        <v>1</v>
      </c>
      <c r="W12" s="368"/>
      <c r="X12" s="369"/>
      <c r="Y12" s="370">
        <v>2</v>
      </c>
      <c r="Z12" s="186">
        <f t="shared" si="7"/>
        <v>14</v>
      </c>
      <c r="AA12" s="114">
        <f t="shared" si="8"/>
        <v>120000</v>
      </c>
      <c r="AB12" s="287"/>
      <c r="AC12" s="288"/>
      <c r="AD12" s="253" t="str">
        <f t="shared" si="9"/>
        <v>Dodge</v>
      </c>
      <c r="AE12" s="253" t="str">
        <f t="shared" si="10"/>
        <v/>
      </c>
      <c r="AF12" s="253" t="str">
        <f t="shared" si="11"/>
        <v/>
      </c>
      <c r="AG12" s="253" t="str">
        <f t="shared" si="12"/>
        <v/>
      </c>
      <c r="AH12" s="253" t="str">
        <f t="shared" si="13"/>
        <v/>
      </c>
      <c r="AI12" s="253" t="str">
        <f t="shared" si="14"/>
        <v/>
      </c>
      <c r="AJ12" s="302"/>
      <c r="AK12" s="205"/>
      <c r="AL12" s="250">
        <v>23</v>
      </c>
      <c r="AM12" s="250">
        <v>1</v>
      </c>
      <c r="AN12" s="250">
        <v>1</v>
      </c>
      <c r="AO12" s="250">
        <v>1</v>
      </c>
      <c r="AP12" s="250">
        <v>1</v>
      </c>
      <c r="AQ12" s="250">
        <v>1</v>
      </c>
      <c r="AR12" s="35">
        <v>4</v>
      </c>
      <c r="AS12" s="30">
        <f t="shared" si="15"/>
        <v>8</v>
      </c>
      <c r="AT12" s="30">
        <f t="shared" si="16"/>
        <v>3</v>
      </c>
      <c r="AU12" s="30">
        <f t="shared" si="17"/>
        <v>4</v>
      </c>
      <c r="AV12" s="30">
        <f t="shared" si="18"/>
        <v>7</v>
      </c>
      <c r="AW12" s="191">
        <f t="shared" si="19"/>
        <v>120000</v>
      </c>
      <c r="AX12" s="30"/>
      <c r="AY12" s="20">
        <f t="shared" si="23"/>
        <v>10</v>
      </c>
      <c r="AZ12" s="304" t="s">
        <v>731</v>
      </c>
      <c r="BA12" s="38">
        <v>6</v>
      </c>
      <c r="BB12" s="38">
        <v>3</v>
      </c>
      <c r="BC12" s="38">
        <v>3</v>
      </c>
      <c r="BD12" s="38">
        <v>7</v>
      </c>
      <c r="BF12" s="37">
        <v>40000</v>
      </c>
      <c r="BG12" s="37" t="s">
        <v>176</v>
      </c>
      <c r="BH12" s="37">
        <v>20</v>
      </c>
      <c r="BI12" s="37">
        <v>30</v>
      </c>
      <c r="BJ12" s="37">
        <v>30</v>
      </c>
      <c r="BK12" s="37">
        <v>30</v>
      </c>
      <c r="BL12" s="37" t="s">
        <v>11</v>
      </c>
      <c r="BM12" s="37">
        <v>16</v>
      </c>
      <c r="BN12" s="37"/>
      <c r="BO12" s="24">
        <v>11</v>
      </c>
      <c r="BP12" s="308" t="s">
        <v>19</v>
      </c>
      <c r="BQ12" s="23">
        <v>50000</v>
      </c>
      <c r="BR12" s="23" t="s">
        <v>62</v>
      </c>
      <c r="BS12" s="23" t="s">
        <v>339</v>
      </c>
      <c r="BT12" s="23"/>
      <c r="BU12" s="125">
        <f t="shared" si="20"/>
        <v>12</v>
      </c>
      <c r="BV12" s="20" t="str">
        <f t="shared" si="24"/>
        <v xml:space="preserve">*Hubris Rakarth </v>
      </c>
      <c r="BW12" s="126" t="str">
        <f>HLOOKUP(I$21,CB$2:DF$23,12,FALSE)</f>
        <v xml:space="preserve">*Hubris Rakarth </v>
      </c>
      <c r="BX12" s="23">
        <f t="shared" si="21"/>
        <v>0</v>
      </c>
      <c r="BY12" s="23">
        <f t="shared" si="0"/>
        <v>1</v>
      </c>
      <c r="BZ12" s="23"/>
      <c r="CA12" s="24">
        <v>10</v>
      </c>
      <c r="CB12" s="353" t="s">
        <v>1050</v>
      </c>
      <c r="CC12" s="306" t="s">
        <v>93</v>
      </c>
      <c r="CD12" s="319" t="s">
        <v>952</v>
      </c>
      <c r="CE12" s="306" t="s">
        <v>93</v>
      </c>
      <c r="CF12" s="21" t="s">
        <v>100</v>
      </c>
      <c r="CG12" s="306" t="s">
        <v>96</v>
      </c>
      <c r="CH12" s="33" t="s">
        <v>105</v>
      </c>
      <c r="CI12" s="306" t="s">
        <v>98</v>
      </c>
      <c r="CJ12" s="21" t="s">
        <v>91</v>
      </c>
      <c r="CK12" s="353" t="s">
        <v>1031</v>
      </c>
      <c r="CL12" s="306" t="s">
        <v>98</v>
      </c>
      <c r="CM12" s="319" t="s">
        <v>945</v>
      </c>
      <c r="CN12" s="304" t="s">
        <v>103</v>
      </c>
      <c r="CO12" s="21" t="s">
        <v>563</v>
      </c>
      <c r="CP12" s="306" t="s">
        <v>93</v>
      </c>
      <c r="CQ12" s="21" t="s">
        <v>513</v>
      </c>
      <c r="CR12" s="21" t="s">
        <v>564</v>
      </c>
      <c r="CS12" s="323" t="s">
        <v>163</v>
      </c>
      <c r="CT12" s="319" t="s">
        <v>792</v>
      </c>
      <c r="CU12" s="304" t="s">
        <v>768</v>
      </c>
      <c r="CV12" s="306" t="s">
        <v>881</v>
      </c>
      <c r="CW12" s="306" t="s">
        <v>88</v>
      </c>
      <c r="CX12" s="306" t="s">
        <v>881</v>
      </c>
      <c r="CY12" s="33" t="s">
        <v>105</v>
      </c>
      <c r="CZ12" s="21" t="s">
        <v>104</v>
      </c>
      <c r="DA12" s="306" t="s">
        <v>88</v>
      </c>
      <c r="DB12" s="359" t="s">
        <v>514</v>
      </c>
      <c r="DC12" s="319" t="s">
        <v>975</v>
      </c>
      <c r="DD12" s="323" t="s">
        <v>158</v>
      </c>
      <c r="DE12" s="306" t="s">
        <v>93</v>
      </c>
      <c r="DF12" s="304" t="s">
        <v>132</v>
      </c>
      <c r="DG12" s="33"/>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GO12" s="37"/>
    </row>
    <row r="13" spans="1:197" ht="18" customHeight="1" thickBot="1" x14ac:dyDescent="0.25">
      <c r="A13" s="4"/>
      <c r="B13" s="299">
        <v>11</v>
      </c>
      <c r="C13" s="361" t="s">
        <v>1089</v>
      </c>
      <c r="D13" s="280" t="str">
        <f t="shared" si="1"/>
        <v>Elven Union Catcher</v>
      </c>
      <c r="E13" s="8">
        <f t="shared" si="2"/>
        <v>8</v>
      </c>
      <c r="F13" s="9">
        <f t="shared" si="3"/>
        <v>3</v>
      </c>
      <c r="G13" s="10">
        <f t="shared" si="4"/>
        <v>4</v>
      </c>
      <c r="H13" s="11">
        <f t="shared" si="5"/>
        <v>7</v>
      </c>
      <c r="I13" s="185" t="str">
        <f t="shared" si="6"/>
        <v>Catch, Nerves of Steel</v>
      </c>
      <c r="J13" s="249" t="str">
        <f t="shared" si="22"/>
        <v/>
      </c>
      <c r="K13" s="279" t="str">
        <f t="shared" si="25"/>
        <v/>
      </c>
      <c r="L13" s="356"/>
      <c r="M13" s="357"/>
      <c r="N13" s="298"/>
      <c r="O13" s="298"/>
      <c r="P13" s="293"/>
      <c r="Q13" s="294"/>
      <c r="R13" s="295"/>
      <c r="S13" s="296"/>
      <c r="T13" s="367"/>
      <c r="U13" s="368">
        <v>1</v>
      </c>
      <c r="V13" s="367"/>
      <c r="W13" s="368"/>
      <c r="X13" s="369"/>
      <c r="Y13" s="370"/>
      <c r="Z13" s="186">
        <f t="shared" si="7"/>
        <v>1</v>
      </c>
      <c r="AA13" s="114">
        <f t="shared" si="8"/>
        <v>100000</v>
      </c>
      <c r="AB13" s="287"/>
      <c r="AC13" s="288"/>
      <c r="AD13" s="253" t="str">
        <f t="shared" si="9"/>
        <v/>
      </c>
      <c r="AE13" s="253" t="str">
        <f t="shared" si="10"/>
        <v/>
      </c>
      <c r="AF13" s="253" t="str">
        <f t="shared" si="11"/>
        <v/>
      </c>
      <c r="AG13" s="253" t="str">
        <f t="shared" si="12"/>
        <v/>
      </c>
      <c r="AH13" s="253" t="str">
        <f t="shared" si="13"/>
        <v/>
      </c>
      <c r="AI13" s="253" t="str">
        <f t="shared" si="14"/>
        <v/>
      </c>
      <c r="AJ13" s="302"/>
      <c r="AK13" s="205"/>
      <c r="AL13" s="250">
        <v>1</v>
      </c>
      <c r="AM13" s="250">
        <v>1</v>
      </c>
      <c r="AN13" s="250">
        <v>1</v>
      </c>
      <c r="AO13" s="250">
        <v>1</v>
      </c>
      <c r="AP13" s="250">
        <v>1</v>
      </c>
      <c r="AQ13" s="250">
        <v>1</v>
      </c>
      <c r="AR13" s="35">
        <v>4</v>
      </c>
      <c r="AS13" s="30">
        <f t="shared" si="15"/>
        <v>8</v>
      </c>
      <c r="AT13" s="30">
        <f t="shared" si="16"/>
        <v>3</v>
      </c>
      <c r="AU13" s="30">
        <f t="shared" si="17"/>
        <v>4</v>
      </c>
      <c r="AV13" s="30">
        <f t="shared" si="18"/>
        <v>7</v>
      </c>
      <c r="AW13" s="191">
        <f t="shared" si="19"/>
        <v>100000</v>
      </c>
      <c r="AX13" s="30"/>
      <c r="AY13" s="20">
        <f t="shared" si="23"/>
        <v>11</v>
      </c>
      <c r="AZ13" s="304" t="s">
        <v>51</v>
      </c>
      <c r="BA13" s="38">
        <v>4</v>
      </c>
      <c r="BB13" s="38">
        <v>3</v>
      </c>
      <c r="BC13" s="38">
        <v>2</v>
      </c>
      <c r="BD13" s="38">
        <v>9</v>
      </c>
      <c r="BE13" s="40" t="s">
        <v>468</v>
      </c>
      <c r="BF13" s="37">
        <v>70000</v>
      </c>
      <c r="BG13" s="37" t="s">
        <v>177</v>
      </c>
      <c r="BH13" s="37">
        <v>20</v>
      </c>
      <c r="BI13" s="37">
        <v>30</v>
      </c>
      <c r="BJ13" s="37">
        <v>30</v>
      </c>
      <c r="BK13" s="37">
        <v>20</v>
      </c>
      <c r="BL13" s="37">
        <v>30</v>
      </c>
      <c r="BM13" s="37">
        <v>6</v>
      </c>
      <c r="BN13" s="37"/>
      <c r="BO13" s="24">
        <v>12</v>
      </c>
      <c r="BP13" s="308" t="s">
        <v>32</v>
      </c>
      <c r="BQ13" s="23">
        <v>50000</v>
      </c>
      <c r="BR13" s="23" t="s">
        <v>63</v>
      </c>
      <c r="BS13" s="23" t="s">
        <v>339</v>
      </c>
      <c r="BT13" s="23"/>
      <c r="BU13" s="125">
        <f t="shared" ref="BU13:BU22" si="26">IF(BV13="","",BU12+1)</f>
        <v>13</v>
      </c>
      <c r="BV13" s="20" t="str">
        <f t="shared" si="24"/>
        <v>*Jordell Freshbreeze</v>
      </c>
      <c r="BW13" s="126" t="str">
        <f>HLOOKUP(I$21,CB$2:DG$23,13,FALSE)</f>
        <v>*Jordell Freshbreeze</v>
      </c>
      <c r="BX13" s="23">
        <f t="shared" si="21"/>
        <v>0</v>
      </c>
      <c r="BY13" s="23">
        <f t="shared" si="0"/>
        <v>1</v>
      </c>
      <c r="BZ13" s="23"/>
      <c r="CA13" s="24">
        <v>11</v>
      </c>
      <c r="CB13" s="21" t="s">
        <v>546</v>
      </c>
      <c r="CC13" s="312" t="s">
        <v>680</v>
      </c>
      <c r="CD13" s="33" t="s">
        <v>490</v>
      </c>
      <c r="CE13" s="304" t="s">
        <v>531</v>
      </c>
      <c r="CF13" s="33" t="s">
        <v>160</v>
      </c>
      <c r="CG13" s="44" t="s">
        <v>563</v>
      </c>
      <c r="CH13" s="306" t="s">
        <v>93</v>
      </c>
      <c r="CI13" s="306" t="s">
        <v>143</v>
      </c>
      <c r="CJ13" s="21" t="s">
        <v>89</v>
      </c>
      <c r="CK13" s="353" t="s">
        <v>875</v>
      </c>
      <c r="CL13" s="33" t="s">
        <v>105</v>
      </c>
      <c r="CM13" s="21" t="s">
        <v>105</v>
      </c>
      <c r="CN13" s="319" t="s">
        <v>945</v>
      </c>
      <c r="CO13" s="21" t="s">
        <v>156</v>
      </c>
      <c r="CP13" s="312" t="s">
        <v>671</v>
      </c>
      <c r="CQ13" s="323" t="s">
        <v>514</v>
      </c>
      <c r="CR13" s="21" t="s">
        <v>156</v>
      </c>
      <c r="CS13" s="319" t="s">
        <v>952</v>
      </c>
      <c r="CT13" s="319" t="s">
        <v>967</v>
      </c>
      <c r="CU13" s="33"/>
      <c r="CV13" s="306" t="s">
        <v>92</v>
      </c>
      <c r="CW13" s="323" t="s">
        <v>561</v>
      </c>
      <c r="CX13" s="306" t="s">
        <v>92</v>
      </c>
      <c r="CY13" s="306" t="s">
        <v>93</v>
      </c>
      <c r="CZ13" s="306" t="s">
        <v>93</v>
      </c>
      <c r="DA13" s="323" t="s">
        <v>561</v>
      </c>
      <c r="DB13" s="306" t="s">
        <v>93</v>
      </c>
      <c r="DC13" s="348" t="s">
        <v>946</v>
      </c>
      <c r="DD13" s="353" t="s">
        <v>879</v>
      </c>
      <c r="DE13" s="304" t="s">
        <v>675</v>
      </c>
      <c r="DF13" s="348" t="s">
        <v>1052</v>
      </c>
      <c r="DG13" s="33"/>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GO13" s="37"/>
    </row>
    <row r="14" spans="1:197" ht="18" customHeight="1" thickBot="1" x14ac:dyDescent="0.25">
      <c r="A14" s="4"/>
      <c r="B14" s="300">
        <v>12</v>
      </c>
      <c r="C14" s="361" t="s">
        <v>1090</v>
      </c>
      <c r="D14" s="280" t="str">
        <f t="shared" si="1"/>
        <v>Elven Union Catcher</v>
      </c>
      <c r="E14" s="8">
        <f t="shared" si="2"/>
        <v>9</v>
      </c>
      <c r="F14" s="9">
        <f t="shared" si="3"/>
        <v>3</v>
      </c>
      <c r="G14" s="10">
        <f t="shared" si="4"/>
        <v>4</v>
      </c>
      <c r="H14" s="11">
        <f t="shared" si="5"/>
        <v>7</v>
      </c>
      <c r="I14" s="185" t="str">
        <f t="shared" si="6"/>
        <v>Catch, Nerves of Steel</v>
      </c>
      <c r="J14" s="249" t="str">
        <f t="shared" si="22"/>
        <v xml:space="preserve"> +MA </v>
      </c>
      <c r="K14" s="279" t="str">
        <f t="shared" si="25"/>
        <v>1</v>
      </c>
      <c r="L14" s="356"/>
      <c r="M14" s="357"/>
      <c r="N14" s="298" t="s">
        <v>22</v>
      </c>
      <c r="O14" s="298"/>
      <c r="P14" s="293"/>
      <c r="Q14" s="294"/>
      <c r="R14" s="295"/>
      <c r="S14" s="296"/>
      <c r="T14" s="367"/>
      <c r="U14" s="368">
        <v>1</v>
      </c>
      <c r="V14" s="367"/>
      <c r="W14" s="368"/>
      <c r="X14" s="369"/>
      <c r="Y14" s="370">
        <v>1</v>
      </c>
      <c r="Z14" s="186">
        <f t="shared" si="7"/>
        <v>6</v>
      </c>
      <c r="AA14" s="114">
        <f t="shared" si="8"/>
        <v>130000</v>
      </c>
      <c r="AB14" s="287"/>
      <c r="AC14" s="288"/>
      <c r="AD14" s="253" t="str">
        <f t="shared" si="9"/>
        <v xml:space="preserve"> +MA </v>
      </c>
      <c r="AE14" s="253" t="str">
        <f t="shared" si="10"/>
        <v/>
      </c>
      <c r="AF14" s="253" t="str">
        <f t="shared" si="11"/>
        <v/>
      </c>
      <c r="AG14" s="253" t="str">
        <f t="shared" si="12"/>
        <v/>
      </c>
      <c r="AH14" s="253" t="str">
        <f t="shared" si="13"/>
        <v/>
      </c>
      <c r="AI14" s="253" t="str">
        <f t="shared" si="14"/>
        <v/>
      </c>
      <c r="AJ14" s="302"/>
      <c r="AK14" s="205"/>
      <c r="AL14" s="250">
        <v>2</v>
      </c>
      <c r="AM14" s="250">
        <v>1</v>
      </c>
      <c r="AN14" s="250">
        <v>1</v>
      </c>
      <c r="AO14" s="250">
        <v>1</v>
      </c>
      <c r="AP14" s="250">
        <v>1</v>
      </c>
      <c r="AQ14" s="250">
        <v>1</v>
      </c>
      <c r="AR14" s="35">
        <v>4</v>
      </c>
      <c r="AS14" s="30">
        <f t="shared" si="15"/>
        <v>8</v>
      </c>
      <c r="AT14" s="30">
        <f t="shared" si="16"/>
        <v>3</v>
      </c>
      <c r="AU14" s="30">
        <f t="shared" si="17"/>
        <v>4</v>
      </c>
      <c r="AV14" s="30">
        <f t="shared" si="18"/>
        <v>7</v>
      </c>
      <c r="AW14" s="191">
        <f t="shared" si="19"/>
        <v>0</v>
      </c>
      <c r="AX14" s="30"/>
      <c r="AY14" s="20">
        <f t="shared" si="23"/>
        <v>12</v>
      </c>
      <c r="AZ14" s="304" t="s">
        <v>730</v>
      </c>
      <c r="BA14" s="38">
        <v>6</v>
      </c>
      <c r="BB14" s="38">
        <v>4</v>
      </c>
      <c r="BC14" s="38">
        <v>2</v>
      </c>
      <c r="BD14" s="38">
        <v>9</v>
      </c>
      <c r="BE14" s="40" t="s">
        <v>475</v>
      </c>
      <c r="BF14" s="37">
        <v>130000</v>
      </c>
      <c r="BG14" s="37" t="s">
        <v>178</v>
      </c>
      <c r="BH14" s="37">
        <v>20</v>
      </c>
      <c r="BI14" s="37">
        <v>30</v>
      </c>
      <c r="BJ14" s="37">
        <v>30</v>
      </c>
      <c r="BK14" s="37">
        <v>20</v>
      </c>
      <c r="BL14" s="37" t="s">
        <v>11</v>
      </c>
      <c r="BM14" s="37">
        <v>2</v>
      </c>
      <c r="BN14" s="37"/>
      <c r="BO14" s="24">
        <v>13</v>
      </c>
      <c r="BP14" s="332" t="s">
        <v>817</v>
      </c>
      <c r="BQ14" s="23">
        <v>60000</v>
      </c>
      <c r="BR14" s="23" t="s">
        <v>63</v>
      </c>
      <c r="BS14" s="23" t="s">
        <v>339</v>
      </c>
      <c r="BT14" s="23"/>
      <c r="BU14" s="24">
        <f t="shared" si="26"/>
        <v>14</v>
      </c>
      <c r="BV14" s="20" t="str">
        <f t="shared" si="24"/>
        <v>*The Swift Twins</v>
      </c>
      <c r="BW14" s="126" t="str">
        <f>HLOOKUP(I$21,CB$2:DF$23,14,FALSE)</f>
        <v>*The Swift Twins</v>
      </c>
      <c r="BX14" s="23">
        <f t="shared" si="21"/>
        <v>0</v>
      </c>
      <c r="BY14" s="23">
        <f t="shared" si="0"/>
        <v>1</v>
      </c>
      <c r="BZ14" s="23"/>
      <c r="CA14" s="24">
        <v>12</v>
      </c>
      <c r="CB14" s="353" t="s">
        <v>1063</v>
      </c>
      <c r="CD14" s="306" t="s">
        <v>947</v>
      </c>
      <c r="CF14" s="304" t="s">
        <v>138</v>
      </c>
      <c r="CG14" s="319" t="s">
        <v>966</v>
      </c>
      <c r="CH14" s="304" t="s">
        <v>529</v>
      </c>
      <c r="CI14" s="306" t="s">
        <v>94</v>
      </c>
      <c r="CJ14" s="306" t="s">
        <v>90</v>
      </c>
      <c r="CK14" s="33" t="s">
        <v>105</v>
      </c>
      <c r="CL14" s="319" t="s">
        <v>882</v>
      </c>
      <c r="CM14" s="306" t="s">
        <v>104</v>
      </c>
      <c r="CN14" s="21" t="s">
        <v>105</v>
      </c>
      <c r="CO14" s="353" t="s">
        <v>1002</v>
      </c>
      <c r="CP14" s="27"/>
      <c r="CQ14" s="353" t="s">
        <v>1050</v>
      </c>
      <c r="CR14" s="353" t="s">
        <v>1002</v>
      </c>
      <c r="CS14" s="21" t="s">
        <v>105</v>
      </c>
      <c r="CT14" s="33" t="s">
        <v>490</v>
      </c>
      <c r="CV14" s="306" t="s">
        <v>93</v>
      </c>
      <c r="CW14" s="323" t="s">
        <v>97</v>
      </c>
      <c r="CX14" s="306" t="s">
        <v>93</v>
      </c>
      <c r="CY14" s="330" t="s">
        <v>925</v>
      </c>
      <c r="CZ14" s="314" t="s">
        <v>694</v>
      </c>
      <c r="DA14" s="323" t="s">
        <v>97</v>
      </c>
      <c r="DB14" s="326" t="s">
        <v>515</v>
      </c>
      <c r="DC14" s="21" t="s">
        <v>564</v>
      </c>
      <c r="DD14" s="348" t="s">
        <v>873</v>
      </c>
      <c r="DE14" s="21"/>
      <c r="DF14" s="306" t="s">
        <v>94</v>
      </c>
      <c r="DG14" s="33"/>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GO14" s="37"/>
    </row>
    <row r="15" spans="1:197" ht="18" customHeight="1" thickBot="1" x14ac:dyDescent="0.25">
      <c r="A15" s="4"/>
      <c r="B15" s="299">
        <v>13</v>
      </c>
      <c r="C15" s="361" t="s">
        <v>1118</v>
      </c>
      <c r="D15" s="280" t="str">
        <f t="shared" si="1"/>
        <v>Elven Union Lineman</v>
      </c>
      <c r="E15" s="8">
        <f t="shared" si="2"/>
        <v>6</v>
      </c>
      <c r="F15" s="9">
        <f t="shared" si="3"/>
        <v>3</v>
      </c>
      <c r="G15" s="10">
        <f t="shared" si="4"/>
        <v>4</v>
      </c>
      <c r="H15" s="11">
        <f t="shared" si="5"/>
        <v>7</v>
      </c>
      <c r="I15" s="185">
        <f t="shared" si="6"/>
        <v>0</v>
      </c>
      <c r="J15" s="249" t="str">
        <f t="shared" si="22"/>
        <v/>
      </c>
      <c r="K15" s="279" t="str">
        <f t="shared" si="25"/>
        <v/>
      </c>
      <c r="L15" s="356"/>
      <c r="M15" s="357"/>
      <c r="N15" s="298"/>
      <c r="O15" s="298"/>
      <c r="P15" s="293"/>
      <c r="Q15" s="294"/>
      <c r="R15" s="295"/>
      <c r="S15" s="296"/>
      <c r="T15" s="367"/>
      <c r="U15" s="368"/>
      <c r="V15" s="367"/>
      <c r="W15" s="368"/>
      <c r="X15" s="369"/>
      <c r="Y15" s="370"/>
      <c r="Z15" s="186">
        <f t="shared" si="7"/>
        <v>0</v>
      </c>
      <c r="AA15" s="114">
        <f t="shared" si="8"/>
        <v>60000</v>
      </c>
      <c r="AB15" s="287"/>
      <c r="AC15" s="288"/>
      <c r="AD15" s="253" t="str">
        <f t="shared" si="9"/>
        <v/>
      </c>
      <c r="AE15" s="253" t="str">
        <f t="shared" si="10"/>
        <v/>
      </c>
      <c r="AF15" s="253" t="str">
        <f t="shared" si="11"/>
        <v/>
      </c>
      <c r="AG15" s="253" t="str">
        <f t="shared" si="12"/>
        <v/>
      </c>
      <c r="AH15" s="253" t="str">
        <f t="shared" si="13"/>
        <v/>
      </c>
      <c r="AI15" s="253" t="str">
        <f t="shared" si="14"/>
        <v/>
      </c>
      <c r="AJ15" s="302"/>
      <c r="AK15" s="205"/>
      <c r="AL15" s="250">
        <v>1</v>
      </c>
      <c r="AM15" s="250">
        <v>1</v>
      </c>
      <c r="AN15" s="250">
        <v>1</v>
      </c>
      <c r="AO15" s="250">
        <v>1</v>
      </c>
      <c r="AP15" s="250">
        <v>1</v>
      </c>
      <c r="AQ15" s="250">
        <v>1</v>
      </c>
      <c r="AR15" s="35">
        <v>2</v>
      </c>
      <c r="AS15" s="30">
        <f t="shared" si="15"/>
        <v>6</v>
      </c>
      <c r="AT15" s="30">
        <f t="shared" si="16"/>
        <v>3</v>
      </c>
      <c r="AU15" s="30">
        <f t="shared" si="17"/>
        <v>4</v>
      </c>
      <c r="AV15" s="30">
        <f t="shared" si="18"/>
        <v>7</v>
      </c>
      <c r="AW15" s="191">
        <f t="shared" si="19"/>
        <v>60000</v>
      </c>
      <c r="AX15" s="30"/>
      <c r="AY15" s="20">
        <f t="shared" si="23"/>
        <v>13</v>
      </c>
      <c r="AZ15" s="304" t="s">
        <v>735</v>
      </c>
      <c r="BA15" s="38">
        <v>5</v>
      </c>
      <c r="BB15" s="38">
        <v>5</v>
      </c>
      <c r="BC15" s="38">
        <v>2</v>
      </c>
      <c r="BD15" s="38">
        <v>8</v>
      </c>
      <c r="BE15" s="40" t="s">
        <v>474</v>
      </c>
      <c r="BF15" s="37">
        <v>150000</v>
      </c>
      <c r="BG15" s="189" t="s">
        <v>311</v>
      </c>
      <c r="BH15" s="189">
        <v>30</v>
      </c>
      <c r="BI15" s="189">
        <v>30</v>
      </c>
      <c r="BJ15" s="189">
        <v>30</v>
      </c>
      <c r="BK15" s="189">
        <v>20</v>
      </c>
      <c r="BL15" s="189">
        <v>30</v>
      </c>
      <c r="BM15" s="37">
        <v>1</v>
      </c>
      <c r="BN15" s="189"/>
      <c r="BO15" s="24">
        <v>14</v>
      </c>
      <c r="BP15" s="308" t="s">
        <v>749</v>
      </c>
      <c r="BQ15" s="23">
        <v>70000</v>
      </c>
      <c r="BR15" s="23" t="s">
        <v>107</v>
      </c>
      <c r="BS15" s="23" t="s">
        <v>340</v>
      </c>
      <c r="BT15" s="23"/>
      <c r="BU15" s="24">
        <f t="shared" si="26"/>
        <v>15</v>
      </c>
      <c r="BV15" s="20" t="str">
        <f t="shared" si="24"/>
        <v>*Morg 'n' Thorg</v>
      </c>
      <c r="BW15" s="126" t="str">
        <f>HLOOKUP(I$21,CB$2:DF$23,15,FALSE)</f>
        <v>*Morg 'n' Thorg</v>
      </c>
      <c r="BX15" s="23">
        <f t="shared" ref="BX15:BX22" si="27">IF(BW15=0,"",COUNTIF($D$3:$D$18,BW15))</f>
        <v>0</v>
      </c>
      <c r="BY15" s="23">
        <f t="shared" si="0"/>
        <v>1</v>
      </c>
      <c r="BZ15" s="23"/>
      <c r="CA15" s="24">
        <v>13</v>
      </c>
      <c r="CB15" s="306" t="s">
        <v>93</v>
      </c>
      <c r="CD15" s="306" t="s">
        <v>99</v>
      </c>
      <c r="CF15" s="21" t="s">
        <v>591</v>
      </c>
      <c r="CG15" s="304" t="s">
        <v>567</v>
      </c>
      <c r="CH15" s="21"/>
      <c r="CI15" s="319" t="s">
        <v>882</v>
      </c>
      <c r="CJ15" s="353" t="s">
        <v>879</v>
      </c>
      <c r="CK15" s="21" t="s">
        <v>546</v>
      </c>
      <c r="CL15" s="306" t="s">
        <v>93</v>
      </c>
      <c r="CM15" s="306" t="s">
        <v>93</v>
      </c>
      <c r="CN15" s="306" t="s">
        <v>104</v>
      </c>
      <c r="CO15" s="306" t="s">
        <v>106</v>
      </c>
      <c r="CP15" s="27"/>
      <c r="CQ15" s="353" t="s">
        <v>1063</v>
      </c>
      <c r="CR15" s="323" t="s">
        <v>163</v>
      </c>
      <c r="CS15" s="323" t="s">
        <v>144</v>
      </c>
      <c r="CT15" s="306" t="s">
        <v>947</v>
      </c>
      <c r="CV15" s="304" t="s">
        <v>520</v>
      </c>
      <c r="CW15" s="333" t="s">
        <v>907</v>
      </c>
      <c r="CX15" s="277" t="s">
        <v>837</v>
      </c>
      <c r="CZ15" s="33"/>
      <c r="DA15" s="306" t="s">
        <v>93</v>
      </c>
      <c r="DB15" s="21"/>
      <c r="DC15" s="348" t="s">
        <v>978</v>
      </c>
      <c r="DD15" s="323" t="s">
        <v>561</v>
      </c>
      <c r="DE15" s="21"/>
      <c r="DF15" s="21" t="s">
        <v>105</v>
      </c>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GO15" s="189"/>
    </row>
    <row r="16" spans="1:197" ht="18" customHeight="1" thickBot="1" x14ac:dyDescent="0.25">
      <c r="A16" s="4"/>
      <c r="B16" s="300">
        <v>14</v>
      </c>
      <c r="C16" s="361"/>
      <c r="D16" s="280" t="str">
        <f t="shared" si="1"/>
        <v/>
      </c>
      <c r="E16" s="8" t="str">
        <f t="shared" si="2"/>
        <v/>
      </c>
      <c r="F16" s="9" t="str">
        <f t="shared" si="3"/>
        <v/>
      </c>
      <c r="G16" s="10" t="str">
        <f t="shared" si="4"/>
        <v/>
      </c>
      <c r="H16" s="11" t="str">
        <f t="shared" si="5"/>
        <v/>
      </c>
      <c r="I16" s="185" t="str">
        <f t="shared" si="6"/>
        <v/>
      </c>
      <c r="J16" s="249" t="str">
        <f t="shared" si="22"/>
        <v/>
      </c>
      <c r="K16" s="279" t="str">
        <f t="shared" si="25"/>
        <v/>
      </c>
      <c r="L16" s="356"/>
      <c r="M16" s="357"/>
      <c r="N16" s="298"/>
      <c r="O16" s="298"/>
      <c r="P16" s="293"/>
      <c r="Q16" s="294"/>
      <c r="R16" s="295"/>
      <c r="S16" s="296"/>
      <c r="T16" s="367"/>
      <c r="U16" s="368"/>
      <c r="V16" s="367"/>
      <c r="W16" s="368"/>
      <c r="X16" s="369"/>
      <c r="Y16" s="370"/>
      <c r="Z16" s="186">
        <f t="shared" si="7"/>
        <v>0</v>
      </c>
      <c r="AA16" s="114">
        <f t="shared" si="8"/>
        <v>0</v>
      </c>
      <c r="AB16" s="287"/>
      <c r="AC16" s="288"/>
      <c r="AD16" s="253" t="str">
        <f t="shared" si="9"/>
        <v/>
      </c>
      <c r="AE16" s="253" t="str">
        <f t="shared" si="10"/>
        <v/>
      </c>
      <c r="AF16" s="253" t="str">
        <f t="shared" si="11"/>
        <v/>
      </c>
      <c r="AG16" s="253" t="str">
        <f t="shared" si="12"/>
        <v/>
      </c>
      <c r="AH16" s="253" t="str">
        <f t="shared" si="13"/>
        <v/>
      </c>
      <c r="AI16" s="253" t="str">
        <f t="shared" si="14"/>
        <v/>
      </c>
      <c r="AJ16" s="302"/>
      <c r="AK16" s="205"/>
      <c r="AL16" s="250">
        <v>1</v>
      </c>
      <c r="AM16" s="250">
        <v>1</v>
      </c>
      <c r="AN16" s="250">
        <v>1</v>
      </c>
      <c r="AO16" s="250">
        <v>1</v>
      </c>
      <c r="AP16" s="250">
        <v>1</v>
      </c>
      <c r="AQ16" s="250">
        <v>1</v>
      </c>
      <c r="AR16" s="35">
        <v>1</v>
      </c>
      <c r="AS16" s="30" t="e">
        <f t="shared" si="15"/>
        <v>#N/A</v>
      </c>
      <c r="AT16" s="30" t="e">
        <f t="shared" si="16"/>
        <v>#N/A</v>
      </c>
      <c r="AU16" s="30" t="e">
        <f t="shared" si="17"/>
        <v>#N/A</v>
      </c>
      <c r="AV16" s="30" t="e">
        <f t="shared" si="18"/>
        <v>#N/A</v>
      </c>
      <c r="AW16" s="191">
        <f t="shared" si="19"/>
        <v>0</v>
      </c>
      <c r="AX16" s="30"/>
      <c r="AY16" s="20">
        <f t="shared" si="23"/>
        <v>14</v>
      </c>
      <c r="AZ16" s="33" t="s">
        <v>418</v>
      </c>
      <c r="BA16" s="38">
        <v>6</v>
      </c>
      <c r="BB16" s="38">
        <v>3</v>
      </c>
      <c r="BC16" s="38">
        <v>3</v>
      </c>
      <c r="BD16" s="38">
        <v>7</v>
      </c>
      <c r="BE16" s="40" t="s">
        <v>246</v>
      </c>
      <c r="BF16" s="37">
        <v>40000</v>
      </c>
      <c r="BG16" s="189" t="s">
        <v>425</v>
      </c>
      <c r="BH16" s="189" t="s">
        <v>11</v>
      </c>
      <c r="BI16" s="189" t="s">
        <v>11</v>
      </c>
      <c r="BJ16" s="189" t="s">
        <v>11</v>
      </c>
      <c r="BK16" s="189" t="s">
        <v>11</v>
      </c>
      <c r="BL16" s="189" t="s">
        <v>11</v>
      </c>
      <c r="BM16" s="189">
        <v>11</v>
      </c>
      <c r="BN16" s="23"/>
      <c r="BO16" s="24">
        <v>15</v>
      </c>
      <c r="BP16" s="310" t="s">
        <v>1003</v>
      </c>
      <c r="BQ16" s="23">
        <v>70000</v>
      </c>
      <c r="BR16" s="23"/>
      <c r="BS16" s="23" t="s">
        <v>339</v>
      </c>
      <c r="BT16" s="23"/>
      <c r="BU16" s="24">
        <f t="shared" si="26"/>
        <v>16</v>
      </c>
      <c r="BV16" s="20" t="str">
        <f t="shared" si="24"/>
        <v>Elven Union journeyman</v>
      </c>
      <c r="BW16" s="126" t="str">
        <f>HLOOKUP(I$21,CB$2:DF$23,16,FALSE)</f>
        <v>Elven Union journeyman</v>
      </c>
      <c r="BX16" s="23">
        <f t="shared" si="27"/>
        <v>0</v>
      </c>
      <c r="BY16" s="23">
        <f t="shared" si="0"/>
        <v>11</v>
      </c>
      <c r="BZ16" s="23"/>
      <c r="CA16" s="24">
        <v>14</v>
      </c>
      <c r="CB16" s="304" t="s">
        <v>532</v>
      </c>
      <c r="CD16" s="306" t="s">
        <v>93</v>
      </c>
      <c r="CF16" s="306" t="s">
        <v>597</v>
      </c>
      <c r="CG16" s="306" t="s">
        <v>143</v>
      </c>
      <c r="CI16" s="306" t="s">
        <v>93</v>
      </c>
      <c r="CJ16" s="306" t="s">
        <v>881</v>
      </c>
      <c r="CK16" s="304" t="s">
        <v>95</v>
      </c>
      <c r="CL16" s="304" t="s">
        <v>526</v>
      </c>
      <c r="CM16" s="304" t="s">
        <v>525</v>
      </c>
      <c r="CN16" s="306" t="s">
        <v>93</v>
      </c>
      <c r="CO16" s="304" t="s">
        <v>524</v>
      </c>
      <c r="CP16" s="27"/>
      <c r="CQ16" s="306" t="s">
        <v>93</v>
      </c>
      <c r="CR16" s="319" t="s">
        <v>945</v>
      </c>
      <c r="CS16" s="306" t="s">
        <v>93</v>
      </c>
      <c r="CT16" s="306" t="s">
        <v>99</v>
      </c>
      <c r="CV16" s="21"/>
      <c r="CW16" s="306" t="s">
        <v>93</v>
      </c>
      <c r="CY16" s="21"/>
      <c r="CZ16" s="21"/>
      <c r="DA16" s="304" t="s">
        <v>518</v>
      </c>
      <c r="DB16" s="360"/>
      <c r="DC16" s="21" t="s">
        <v>156</v>
      </c>
      <c r="DD16" s="319" t="s">
        <v>954</v>
      </c>
      <c r="DE16" s="21"/>
      <c r="DF16" s="353" t="s">
        <v>1050</v>
      </c>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GO16" s="23"/>
    </row>
    <row r="17" spans="1:197" ht="18" customHeight="1" thickBot="1" x14ac:dyDescent="0.25">
      <c r="A17" s="4"/>
      <c r="B17" s="299">
        <v>15</v>
      </c>
      <c r="C17" s="361"/>
      <c r="D17" s="280" t="str">
        <f t="shared" si="1"/>
        <v/>
      </c>
      <c r="E17" s="8" t="str">
        <f t="shared" si="2"/>
        <v/>
      </c>
      <c r="F17" s="9" t="str">
        <f t="shared" si="3"/>
        <v/>
      </c>
      <c r="G17" s="10" t="str">
        <f t="shared" si="4"/>
        <v/>
      </c>
      <c r="H17" s="11" t="str">
        <f t="shared" si="5"/>
        <v/>
      </c>
      <c r="I17" s="185" t="str">
        <f t="shared" si="6"/>
        <v/>
      </c>
      <c r="J17" s="249" t="str">
        <f t="shared" si="22"/>
        <v/>
      </c>
      <c r="K17" s="279" t="str">
        <f t="shared" si="25"/>
        <v/>
      </c>
      <c r="L17" s="356"/>
      <c r="M17" s="357"/>
      <c r="N17" s="298"/>
      <c r="O17" s="298"/>
      <c r="P17" s="293"/>
      <c r="Q17" s="294"/>
      <c r="R17" s="295"/>
      <c r="S17" s="296"/>
      <c r="T17" s="367"/>
      <c r="U17" s="368"/>
      <c r="V17" s="367"/>
      <c r="W17" s="368"/>
      <c r="X17" s="369"/>
      <c r="Y17" s="370"/>
      <c r="Z17" s="186">
        <f t="shared" si="7"/>
        <v>0</v>
      </c>
      <c r="AA17" s="114">
        <f t="shared" si="8"/>
        <v>0</v>
      </c>
      <c r="AB17" s="287"/>
      <c r="AC17" s="288"/>
      <c r="AD17" s="253" t="str">
        <f t="shared" si="9"/>
        <v/>
      </c>
      <c r="AE17" s="253" t="str">
        <f t="shared" si="10"/>
        <v/>
      </c>
      <c r="AF17" s="253" t="str">
        <f t="shared" si="11"/>
        <v/>
      </c>
      <c r="AG17" s="253" t="str">
        <f t="shared" si="12"/>
        <v/>
      </c>
      <c r="AH17" s="253" t="str">
        <f t="shared" si="13"/>
        <v/>
      </c>
      <c r="AI17" s="253" t="str">
        <f t="shared" si="14"/>
        <v/>
      </c>
      <c r="AJ17" s="302"/>
      <c r="AK17" s="205"/>
      <c r="AL17" s="250">
        <v>1</v>
      </c>
      <c r="AM17" s="250">
        <v>1</v>
      </c>
      <c r="AN17" s="250">
        <v>1</v>
      </c>
      <c r="AO17" s="250">
        <v>1</v>
      </c>
      <c r="AP17" s="250">
        <v>1</v>
      </c>
      <c r="AQ17" s="250">
        <v>1</v>
      </c>
      <c r="AR17" s="35">
        <v>1</v>
      </c>
      <c r="AS17" s="30" t="e">
        <f t="shared" si="15"/>
        <v>#N/A</v>
      </c>
      <c r="AT17" s="30" t="e">
        <f t="shared" si="16"/>
        <v>#N/A</v>
      </c>
      <c r="AU17" s="30" t="e">
        <f t="shared" si="17"/>
        <v>#N/A</v>
      </c>
      <c r="AV17" s="30" t="e">
        <f t="shared" si="18"/>
        <v>#N/A</v>
      </c>
      <c r="AW17" s="191">
        <f t="shared" si="19"/>
        <v>0</v>
      </c>
      <c r="AX17" s="30"/>
      <c r="AY17" s="20">
        <f t="shared" si="23"/>
        <v>15</v>
      </c>
      <c r="AZ17" s="306" t="s">
        <v>40</v>
      </c>
      <c r="BA17" s="22">
        <v>6</v>
      </c>
      <c r="BB17" s="22">
        <v>3</v>
      </c>
      <c r="BC17" s="22">
        <v>4</v>
      </c>
      <c r="BD17" s="22">
        <v>8</v>
      </c>
      <c r="BE17" s="39"/>
      <c r="BF17" s="23">
        <v>70000</v>
      </c>
      <c r="BG17" s="23" t="s">
        <v>179</v>
      </c>
      <c r="BH17" s="23">
        <v>20</v>
      </c>
      <c r="BI17" s="23">
        <v>20</v>
      </c>
      <c r="BJ17" s="23">
        <v>30</v>
      </c>
      <c r="BK17" s="23">
        <v>30</v>
      </c>
      <c r="BL17" s="23" t="s">
        <v>11</v>
      </c>
      <c r="BM17" s="23">
        <v>16</v>
      </c>
      <c r="BN17" s="23"/>
      <c r="BO17" s="24">
        <v>16</v>
      </c>
      <c r="BP17" s="308" t="s">
        <v>68</v>
      </c>
      <c r="BQ17" s="23">
        <v>60000</v>
      </c>
      <c r="BR17" s="23" t="s">
        <v>69</v>
      </c>
      <c r="BS17" s="23" t="s">
        <v>339</v>
      </c>
      <c r="BT17" s="23"/>
      <c r="BU17" s="24" t="str">
        <f t="shared" si="26"/>
        <v/>
      </c>
      <c r="BV17" s="20" t="str">
        <f t="shared" ref="BV17:BV22" si="28">IF(BW17=0,"",BW17)</f>
        <v/>
      </c>
      <c r="BW17" s="126">
        <f>HLOOKUP(I$21,CB$2:DF$23,17,FALSE)</f>
        <v>0</v>
      </c>
      <c r="BX17" s="23" t="str">
        <f t="shared" si="27"/>
        <v/>
      </c>
      <c r="BY17" s="23" t="str">
        <f t="shared" si="0"/>
        <v/>
      </c>
      <c r="BZ17" s="23"/>
      <c r="CA17" s="24">
        <v>15</v>
      </c>
      <c r="CD17" s="304" t="s">
        <v>860</v>
      </c>
      <c r="CE17" s="20"/>
      <c r="CF17" s="353" t="s">
        <v>985</v>
      </c>
      <c r="CG17" s="306" t="s">
        <v>93</v>
      </c>
      <c r="CI17" s="304" t="s">
        <v>779</v>
      </c>
      <c r="CJ17" s="306" t="s">
        <v>93</v>
      </c>
      <c r="CK17" s="306" t="s">
        <v>93</v>
      </c>
      <c r="CM17" s="44"/>
      <c r="CN17" s="330" t="s">
        <v>838</v>
      </c>
      <c r="CP17" s="27"/>
      <c r="CQ17" s="304" t="s">
        <v>523</v>
      </c>
      <c r="CR17" s="319" t="s">
        <v>984</v>
      </c>
      <c r="CS17" s="304" t="s">
        <v>522</v>
      </c>
      <c r="CT17" s="306" t="s">
        <v>93</v>
      </c>
      <c r="CV17" s="20"/>
      <c r="CW17" s="330" t="s">
        <v>908</v>
      </c>
      <c r="CX17" s="20"/>
      <c r="CY17" s="20"/>
      <c r="CZ17" s="20"/>
      <c r="DB17" s="360"/>
      <c r="DC17" s="348" t="s">
        <v>1002</v>
      </c>
      <c r="DD17" s="306" t="s">
        <v>93</v>
      </c>
      <c r="DF17" s="353" t="s">
        <v>1048</v>
      </c>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GO17" s="23"/>
    </row>
    <row r="18" spans="1:197" ht="18" customHeight="1" thickBot="1" x14ac:dyDescent="0.25">
      <c r="A18" s="4"/>
      <c r="B18" s="299">
        <v>16</v>
      </c>
      <c r="C18" s="361" t="s">
        <v>1094</v>
      </c>
      <c r="D18" s="280" t="str">
        <f t="shared" si="1"/>
        <v>*Eldril Sidewinder</v>
      </c>
      <c r="E18" s="8">
        <f t="shared" si="2"/>
        <v>8</v>
      </c>
      <c r="F18" s="9">
        <f t="shared" si="3"/>
        <v>3</v>
      </c>
      <c r="G18" s="10">
        <f t="shared" si="4"/>
        <v>4</v>
      </c>
      <c r="H18" s="11">
        <f t="shared" si="5"/>
        <v>7</v>
      </c>
      <c r="I18" s="185" t="str">
        <f t="shared" si="6"/>
        <v>Loner, Catch, Dodge, Hypnotic Gaze, Nerves of Steel, Pass Block</v>
      </c>
      <c r="J18" s="249" t="str">
        <f t="shared" si="22"/>
        <v/>
      </c>
      <c r="K18" s="279" t="str">
        <f t="shared" si="25"/>
        <v>n/a</v>
      </c>
      <c r="L18" s="356"/>
      <c r="M18" s="357"/>
      <c r="N18" s="298"/>
      <c r="O18" s="298"/>
      <c r="P18" s="293"/>
      <c r="Q18" s="294"/>
      <c r="R18" s="295"/>
      <c r="S18" s="296"/>
      <c r="T18" s="367"/>
      <c r="U18" s="368"/>
      <c r="V18" s="367"/>
      <c r="W18" s="368"/>
      <c r="X18" s="369"/>
      <c r="Y18" s="370"/>
      <c r="Z18" s="186" t="str">
        <f t="shared" si="7"/>
        <v>Star</v>
      </c>
      <c r="AA18" s="114">
        <f t="shared" si="8"/>
        <v>200000</v>
      </c>
      <c r="AB18" s="287"/>
      <c r="AC18" s="288"/>
      <c r="AD18" s="253" t="str">
        <f t="shared" si="9"/>
        <v/>
      </c>
      <c r="AE18" s="253" t="str">
        <f t="shared" si="10"/>
        <v/>
      </c>
      <c r="AF18" s="253" t="str">
        <f t="shared" si="11"/>
        <v/>
      </c>
      <c r="AG18" s="253" t="str">
        <f t="shared" si="12"/>
        <v/>
      </c>
      <c r="AH18" s="253" t="str">
        <f t="shared" si="13"/>
        <v/>
      </c>
      <c r="AI18" s="253" t="str">
        <f t="shared" si="14"/>
        <v/>
      </c>
      <c r="AJ18" s="302"/>
      <c r="AK18" s="205"/>
      <c r="AL18" s="250">
        <v>1</v>
      </c>
      <c r="AM18" s="250">
        <v>1</v>
      </c>
      <c r="AN18" s="250">
        <v>1</v>
      </c>
      <c r="AO18" s="250">
        <v>1</v>
      </c>
      <c r="AP18" s="250">
        <v>1</v>
      </c>
      <c r="AQ18" s="250">
        <v>1</v>
      </c>
      <c r="AR18" s="35">
        <v>10</v>
      </c>
      <c r="AS18" s="30">
        <f t="shared" si="15"/>
        <v>8</v>
      </c>
      <c r="AT18" s="30">
        <f t="shared" si="16"/>
        <v>3</v>
      </c>
      <c r="AU18" s="30">
        <f t="shared" si="17"/>
        <v>4</v>
      </c>
      <c r="AV18" s="30">
        <f t="shared" si="18"/>
        <v>7</v>
      </c>
      <c r="AW18" s="191">
        <f t="shared" si="19"/>
        <v>200000</v>
      </c>
      <c r="AX18" s="30"/>
      <c r="AY18" s="20">
        <f t="shared" si="23"/>
        <v>16</v>
      </c>
      <c r="AZ18" s="306" t="s">
        <v>115</v>
      </c>
      <c r="BA18" s="22">
        <v>7</v>
      </c>
      <c r="BB18" s="22">
        <v>3</v>
      </c>
      <c r="BC18" s="22">
        <v>4</v>
      </c>
      <c r="BD18" s="22">
        <v>7</v>
      </c>
      <c r="BE18" s="39" t="s">
        <v>473</v>
      </c>
      <c r="BF18" s="23">
        <v>80000</v>
      </c>
      <c r="BG18" s="23" t="s">
        <v>180</v>
      </c>
      <c r="BH18" s="23">
        <v>20</v>
      </c>
      <c r="BI18" s="23">
        <v>20</v>
      </c>
      <c r="BJ18" s="23">
        <v>20</v>
      </c>
      <c r="BK18" s="23">
        <v>30</v>
      </c>
      <c r="BL18" s="23" t="s">
        <v>11</v>
      </c>
      <c r="BM18" s="23">
        <v>2</v>
      </c>
      <c r="BN18" s="23"/>
      <c r="BO18" s="24">
        <v>17</v>
      </c>
      <c r="BP18" s="308" t="s">
        <v>756</v>
      </c>
      <c r="BQ18" s="23">
        <v>70000</v>
      </c>
      <c r="BR18" s="23" t="s">
        <v>108</v>
      </c>
      <c r="BS18" s="23" t="s">
        <v>340</v>
      </c>
      <c r="BT18" s="23"/>
      <c r="BU18" s="24" t="str">
        <f t="shared" si="26"/>
        <v/>
      </c>
      <c r="BV18" s="20" t="str">
        <f t="shared" si="28"/>
        <v/>
      </c>
      <c r="BW18" s="126">
        <f>HLOOKUP(I$21,CB$2:DF$23,18,FALSE)</f>
        <v>0</v>
      </c>
      <c r="BX18" s="23" t="str">
        <f t="shared" si="27"/>
        <v/>
      </c>
      <c r="BY18" s="23" t="str">
        <f t="shared" si="0"/>
        <v/>
      </c>
      <c r="BZ18" s="23"/>
      <c r="CA18" s="24">
        <v>16</v>
      </c>
      <c r="CC18" s="21"/>
      <c r="CF18" s="319" t="s">
        <v>792</v>
      </c>
      <c r="CG18" s="304" t="s">
        <v>530</v>
      </c>
      <c r="CJ18" s="304" t="s">
        <v>528</v>
      </c>
      <c r="CK18" s="304" t="s">
        <v>527</v>
      </c>
      <c r="CP18" s="27"/>
      <c r="CR18" s="306" t="s">
        <v>106</v>
      </c>
      <c r="CT18" s="304" t="s">
        <v>521</v>
      </c>
      <c r="CW18" s="27"/>
      <c r="CX18" s="27"/>
      <c r="CZ18" s="27"/>
      <c r="DC18" s="348" t="s">
        <v>945</v>
      </c>
      <c r="DD18" s="306" t="s">
        <v>517</v>
      </c>
      <c r="DF18" s="319" t="s">
        <v>882</v>
      </c>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GO18" s="23"/>
    </row>
    <row r="19" spans="1:197" ht="18" customHeight="1" thickBot="1" x14ac:dyDescent="0.25">
      <c r="A19" s="4"/>
      <c r="B19" s="192"/>
      <c r="C19" s="394" t="s">
        <v>1091</v>
      </c>
      <c r="D19" s="395"/>
      <c r="E19" s="390"/>
      <c r="F19" s="391"/>
      <c r="G19" s="392"/>
      <c r="H19" s="393"/>
      <c r="I19" s="50"/>
      <c r="J19" s="400"/>
      <c r="K19" s="400"/>
      <c r="L19" s="400"/>
      <c r="M19" s="400"/>
      <c r="N19" s="110"/>
      <c r="O19" s="64"/>
      <c r="P19" s="64"/>
      <c r="Q19" s="64"/>
      <c r="R19" s="64"/>
      <c r="S19" s="64"/>
      <c r="T19" s="64"/>
      <c r="U19" s="64"/>
      <c r="V19" s="64"/>
      <c r="W19" s="111"/>
      <c r="X19" s="85"/>
      <c r="Y19" s="64"/>
      <c r="Z19" s="112" t="s">
        <v>623</v>
      </c>
      <c r="AA19" s="113">
        <f>SUM(AW3:AW18)</f>
        <v>1380000</v>
      </c>
      <c r="AB19" s="5"/>
      <c r="AC19" s="5"/>
      <c r="AD19" s="144"/>
      <c r="AE19" s="144"/>
      <c r="AF19" s="144"/>
      <c r="AG19" s="144"/>
      <c r="AH19" s="144"/>
      <c r="AI19" s="144"/>
      <c r="AJ19" s="144"/>
      <c r="AK19" s="5"/>
      <c r="AL19" s="31"/>
      <c r="AM19" s="31"/>
      <c r="AN19" s="31"/>
      <c r="AO19" s="31"/>
      <c r="AP19" s="31"/>
      <c r="AQ19" s="31"/>
      <c r="AR19" s="31"/>
      <c r="AS19" s="19"/>
      <c r="AT19" s="19"/>
      <c r="AU19" s="19"/>
      <c r="AV19" s="19"/>
      <c r="AW19" s="19"/>
      <c r="AX19" s="19"/>
      <c r="AY19" s="20">
        <f t="shared" si="23"/>
        <v>17</v>
      </c>
      <c r="AZ19" s="304" t="s">
        <v>116</v>
      </c>
      <c r="BA19" s="38">
        <v>6</v>
      </c>
      <c r="BB19" s="38">
        <v>3</v>
      </c>
      <c r="BC19" s="38">
        <v>4</v>
      </c>
      <c r="BD19" s="38">
        <v>7</v>
      </c>
      <c r="BE19" s="40" t="s">
        <v>472</v>
      </c>
      <c r="BF19" s="23">
        <v>90000</v>
      </c>
      <c r="BG19" s="23" t="s">
        <v>181</v>
      </c>
      <c r="BH19" s="23">
        <v>20</v>
      </c>
      <c r="BI19" s="23">
        <v>20</v>
      </c>
      <c r="BJ19" s="23">
        <v>30</v>
      </c>
      <c r="BK19" s="23">
        <v>30</v>
      </c>
      <c r="BL19" s="23" t="s">
        <v>11</v>
      </c>
      <c r="BM19" s="23">
        <v>2</v>
      </c>
      <c r="BN19" s="23"/>
      <c r="BO19" s="24">
        <v>18</v>
      </c>
      <c r="BP19" s="309" t="s">
        <v>33</v>
      </c>
      <c r="BQ19" s="37">
        <v>60000</v>
      </c>
      <c r="BR19" s="37" t="s">
        <v>113</v>
      </c>
      <c r="BS19" s="23" t="s">
        <v>339</v>
      </c>
      <c r="BT19" s="23"/>
      <c r="BU19" s="24" t="str">
        <f t="shared" si="26"/>
        <v/>
      </c>
      <c r="BV19" s="20" t="str">
        <f t="shared" si="28"/>
        <v/>
      </c>
      <c r="BW19" s="126">
        <f>HLOOKUP(I$21,CB$2:DF$23,19,FALSE)</f>
        <v>0</v>
      </c>
      <c r="BX19" s="23" t="str">
        <f t="shared" si="27"/>
        <v/>
      </c>
      <c r="BY19" s="23" t="str">
        <f t="shared" si="0"/>
        <v/>
      </c>
      <c r="BZ19" s="23"/>
      <c r="CA19" s="24">
        <v>17</v>
      </c>
      <c r="CB19" s="27"/>
      <c r="CD19" s="26"/>
      <c r="CF19" s="319" t="s">
        <v>954</v>
      </c>
      <c r="CP19" s="27"/>
      <c r="CR19" s="306" t="s">
        <v>971</v>
      </c>
      <c r="CW19" s="27"/>
      <c r="CX19" s="27"/>
      <c r="CZ19" s="27"/>
      <c r="DC19" s="319" t="s">
        <v>984</v>
      </c>
      <c r="DF19" s="306" t="s">
        <v>93</v>
      </c>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GO19" s="23"/>
    </row>
    <row r="20" spans="1:197" ht="17.25" customHeight="1" x14ac:dyDescent="0.2">
      <c r="A20" s="4"/>
      <c r="B20" s="193"/>
      <c r="C20" s="396"/>
      <c r="D20" s="397"/>
      <c r="E20" s="404" t="s">
        <v>611</v>
      </c>
      <c r="F20" s="405"/>
      <c r="G20" s="405"/>
      <c r="H20" s="405"/>
      <c r="I20" s="375" t="s">
        <v>1093</v>
      </c>
      <c r="J20" s="376"/>
      <c r="K20" s="376"/>
      <c r="L20" s="376"/>
      <c r="M20" s="377"/>
      <c r="N20" s="379" t="s">
        <v>642</v>
      </c>
      <c r="O20" s="379"/>
      <c r="P20" s="379"/>
      <c r="Q20" s="379"/>
      <c r="R20" s="379"/>
      <c r="S20" s="379"/>
      <c r="T20" s="379"/>
      <c r="U20" s="380"/>
      <c r="V20" s="284">
        <v>3</v>
      </c>
      <c r="W20" s="13" t="s">
        <v>11</v>
      </c>
      <c r="X20" s="378">
        <f>IF(I21&lt;&gt;"",VLOOKUP(I21,BP2:BQ32,2,FALSE),0)</f>
        <v>50000</v>
      </c>
      <c r="Y20" s="378"/>
      <c r="Z20" s="14" t="s">
        <v>57</v>
      </c>
      <c r="AA20" s="115">
        <f>V20*X20</f>
        <v>150000</v>
      </c>
      <c r="AB20" s="5"/>
      <c r="AC20" s="5"/>
      <c r="AD20" s="255"/>
      <c r="AE20" s="255"/>
      <c r="AF20" s="255"/>
      <c r="AG20" s="255"/>
      <c r="AH20" s="255"/>
      <c r="AI20" s="255"/>
      <c r="AJ20" s="144"/>
      <c r="AK20" s="5"/>
      <c r="AL20" s="31"/>
      <c r="AM20" s="31"/>
      <c r="AN20" s="31"/>
      <c r="AO20" s="31"/>
      <c r="AP20" s="31"/>
      <c r="AQ20" s="31"/>
      <c r="AR20" s="31"/>
      <c r="AS20" s="19"/>
      <c r="AT20" s="19"/>
      <c r="AU20" s="19"/>
      <c r="AV20" s="19"/>
      <c r="AW20" s="19"/>
      <c r="AX20" s="19"/>
      <c r="AY20" s="20">
        <f t="shared" si="23"/>
        <v>18</v>
      </c>
      <c r="AZ20" s="306" t="s">
        <v>41</v>
      </c>
      <c r="BA20" s="22">
        <v>7</v>
      </c>
      <c r="BB20" s="22">
        <v>3</v>
      </c>
      <c r="BC20" s="22">
        <v>4</v>
      </c>
      <c r="BD20" s="22">
        <v>8</v>
      </c>
      <c r="BE20" s="39" t="s">
        <v>341</v>
      </c>
      <c r="BF20" s="23">
        <v>100000</v>
      </c>
      <c r="BG20" s="23" t="s">
        <v>182</v>
      </c>
      <c r="BH20" s="23">
        <v>20</v>
      </c>
      <c r="BI20" s="23">
        <v>20</v>
      </c>
      <c r="BJ20" s="23">
        <v>30</v>
      </c>
      <c r="BK20" s="23">
        <v>30</v>
      </c>
      <c r="BL20" s="23" t="s">
        <v>11</v>
      </c>
      <c r="BM20" s="23">
        <v>4</v>
      </c>
      <c r="BN20" s="23"/>
      <c r="BO20" s="24">
        <v>19</v>
      </c>
      <c r="BP20" s="308" t="s">
        <v>76</v>
      </c>
      <c r="BQ20" s="23">
        <v>70000</v>
      </c>
      <c r="BR20" s="23" t="s">
        <v>109</v>
      </c>
      <c r="BS20" s="23" t="s">
        <v>340</v>
      </c>
      <c r="BT20" s="23"/>
      <c r="BU20" s="24" t="str">
        <f t="shared" si="26"/>
        <v/>
      </c>
      <c r="BV20" s="20" t="str">
        <f t="shared" si="28"/>
        <v/>
      </c>
      <c r="BW20" s="126">
        <f>HLOOKUP(I$21,CB$2:DF$23,20,FALSE)</f>
        <v>0</v>
      </c>
      <c r="BX20" s="23" t="str">
        <f t="shared" si="27"/>
        <v/>
      </c>
      <c r="BY20" s="23" t="str">
        <f t="shared" si="0"/>
        <v/>
      </c>
      <c r="BZ20" s="23"/>
      <c r="CA20" s="24">
        <v>18</v>
      </c>
      <c r="CB20" s="27"/>
      <c r="CF20" s="306" t="s">
        <v>93</v>
      </c>
      <c r="CJ20" s="26"/>
      <c r="CP20" s="27"/>
      <c r="CR20" s="304" t="s">
        <v>761</v>
      </c>
      <c r="CW20" s="27"/>
      <c r="CX20" s="27"/>
      <c r="CZ20" s="27"/>
      <c r="DC20" s="306" t="s">
        <v>106</v>
      </c>
      <c r="DF20" s="304" t="s">
        <v>519</v>
      </c>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GO20" s="23"/>
    </row>
    <row r="21" spans="1:197" ht="17.25" customHeight="1" x14ac:dyDescent="0.2">
      <c r="A21" s="4"/>
      <c r="B21" s="193"/>
      <c r="C21" s="396"/>
      <c r="D21" s="397"/>
      <c r="E21" s="388" t="s">
        <v>610</v>
      </c>
      <c r="F21" s="389"/>
      <c r="G21" s="389"/>
      <c r="H21" s="389"/>
      <c r="I21" s="187" t="str">
        <f>VLOOKUP(AS22,BO2:BP32,2,FALSE)</f>
        <v>Elven Union</v>
      </c>
      <c r="J21" s="17"/>
      <c r="K21" s="17"/>
      <c r="L21" s="17"/>
      <c r="M21" s="188"/>
      <c r="N21" s="373" t="s">
        <v>12</v>
      </c>
      <c r="O21" s="373"/>
      <c r="P21" s="373"/>
      <c r="Q21" s="373"/>
      <c r="R21" s="373"/>
      <c r="S21" s="373"/>
      <c r="T21" s="373"/>
      <c r="U21" s="374"/>
      <c r="V21" s="285">
        <v>7</v>
      </c>
      <c r="W21" s="15" t="str">
        <f>IF(AR21=TRUE,"","x")</f>
        <v>x</v>
      </c>
      <c r="X21" s="372">
        <f>IF(AR21=TRUE,"free",10000)</f>
        <v>10000</v>
      </c>
      <c r="Y21" s="372"/>
      <c r="Z21" s="16" t="str">
        <f>IF(AR21=TRUE,""," gp")</f>
        <v xml:space="preserve"> gp</v>
      </c>
      <c r="AA21" s="116">
        <f>IF(AR21=TRUE,"",V21*10000)</f>
        <v>70000</v>
      </c>
      <c r="AB21" s="70" t="s">
        <v>441</v>
      </c>
      <c r="AC21" s="70"/>
      <c r="AD21" s="144"/>
      <c r="AE21" s="144"/>
      <c r="AF21" s="144"/>
      <c r="AG21" s="144"/>
      <c r="AH21" s="144"/>
      <c r="AI21" s="144"/>
      <c r="AJ21" s="144"/>
      <c r="AK21" s="5"/>
      <c r="AL21" s="31"/>
      <c r="AM21" s="31"/>
      <c r="AN21" s="31"/>
      <c r="AO21" s="31"/>
      <c r="AP21" s="31"/>
      <c r="AQ21" s="31"/>
      <c r="AR21" s="235" t="b">
        <v>0</v>
      </c>
      <c r="AS21" s="19"/>
      <c r="AT21" s="19"/>
      <c r="AU21" s="19"/>
      <c r="AV21" s="19"/>
      <c r="AW21" s="19"/>
      <c r="AX21" s="19"/>
      <c r="AY21" s="20">
        <f t="shared" si="23"/>
        <v>19</v>
      </c>
      <c r="AZ21" s="306" t="s">
        <v>42</v>
      </c>
      <c r="BA21" s="22">
        <v>7</v>
      </c>
      <c r="BB21" s="22">
        <v>3</v>
      </c>
      <c r="BC21" s="22">
        <v>4</v>
      </c>
      <c r="BD21" s="22">
        <v>7</v>
      </c>
      <c r="BE21" s="39" t="s">
        <v>469</v>
      </c>
      <c r="BF21" s="23">
        <v>110000</v>
      </c>
      <c r="BG21" s="23" t="s">
        <v>183</v>
      </c>
      <c r="BH21" s="23">
        <v>20</v>
      </c>
      <c r="BI21" s="23">
        <v>20</v>
      </c>
      <c r="BJ21" s="23">
        <v>30</v>
      </c>
      <c r="BK21" s="23">
        <v>30</v>
      </c>
      <c r="BL21" s="23" t="s">
        <v>11</v>
      </c>
      <c r="BM21" s="23">
        <v>2</v>
      </c>
      <c r="BN21" s="189"/>
      <c r="BO21" s="24">
        <v>20</v>
      </c>
      <c r="BP21" s="308" t="s">
        <v>70</v>
      </c>
      <c r="BQ21" s="23">
        <v>70000</v>
      </c>
      <c r="BR21" s="23" t="s">
        <v>84</v>
      </c>
      <c r="BS21" s="23" t="s">
        <v>339</v>
      </c>
      <c r="BT21" s="23"/>
      <c r="BU21" s="24" t="str">
        <f t="shared" si="26"/>
        <v/>
      </c>
      <c r="BV21" s="20" t="str">
        <f t="shared" si="28"/>
        <v/>
      </c>
      <c r="BW21" s="126">
        <f>HLOOKUP(I$21,CB$2:DF$23,21,FALSE)</f>
        <v>0</v>
      </c>
      <c r="BX21" s="23" t="str">
        <f t="shared" si="27"/>
        <v/>
      </c>
      <c r="BY21" s="23" t="str">
        <f t="shared" si="0"/>
        <v/>
      </c>
      <c r="BZ21" s="23"/>
      <c r="CA21" s="24">
        <v>19</v>
      </c>
      <c r="CB21" s="27"/>
      <c r="CC21" s="27"/>
      <c r="CF21" s="306" t="s">
        <v>737</v>
      </c>
      <c r="CP21" s="27"/>
      <c r="CT21" s="21"/>
      <c r="CW21" s="27"/>
      <c r="CX21" s="27"/>
      <c r="CZ21" s="27"/>
      <c r="DC21" s="304" t="s">
        <v>971</v>
      </c>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GO21" s="189"/>
    </row>
    <row r="22" spans="1:197" ht="17.25" customHeight="1" x14ac:dyDescent="0.2">
      <c r="A22" s="4"/>
      <c r="B22" s="193"/>
      <c r="C22" s="396"/>
      <c r="D22" s="397"/>
      <c r="E22" s="388" t="s">
        <v>614</v>
      </c>
      <c r="F22" s="389"/>
      <c r="G22" s="389"/>
      <c r="H22" s="389"/>
      <c r="I22" s="401" t="s">
        <v>1092</v>
      </c>
      <c r="J22" s="402"/>
      <c r="K22" s="402"/>
      <c r="L22" s="402"/>
      <c r="M22" s="403"/>
      <c r="N22" s="373" t="s">
        <v>644</v>
      </c>
      <c r="O22" s="373"/>
      <c r="P22" s="373"/>
      <c r="Q22" s="373"/>
      <c r="R22" s="373"/>
      <c r="S22" s="373"/>
      <c r="T22" s="373"/>
      <c r="U22" s="374"/>
      <c r="V22" s="285">
        <v>0</v>
      </c>
      <c r="W22" s="15" t="s">
        <v>11</v>
      </c>
      <c r="X22" s="372">
        <v>10000</v>
      </c>
      <c r="Y22" s="372"/>
      <c r="Z22" s="16" t="s">
        <v>57</v>
      </c>
      <c r="AA22" s="116">
        <f>V22*10000</f>
        <v>0</v>
      </c>
      <c r="AB22" s="5"/>
      <c r="AC22" s="5"/>
      <c r="AD22" s="255"/>
      <c r="AE22" s="255"/>
      <c r="AF22" s="255"/>
      <c r="AG22" s="255"/>
      <c r="AH22" s="255"/>
      <c r="AI22" s="255"/>
      <c r="AJ22" s="255"/>
      <c r="AK22" s="5"/>
      <c r="AL22" s="31"/>
      <c r="AM22" s="31"/>
      <c r="AN22" s="31"/>
      <c r="AO22" s="31"/>
      <c r="AP22" s="31"/>
      <c r="AQ22" s="31"/>
      <c r="AR22" s="31"/>
      <c r="AS22" s="35">
        <v>8</v>
      </c>
      <c r="AT22" s="19"/>
      <c r="AU22" s="19"/>
      <c r="AV22" s="19"/>
      <c r="AW22" s="19"/>
      <c r="AX22" s="19"/>
      <c r="AY22" s="20">
        <f t="shared" si="23"/>
        <v>20</v>
      </c>
      <c r="AZ22" s="33" t="s">
        <v>247</v>
      </c>
      <c r="BA22" s="38">
        <v>6</v>
      </c>
      <c r="BB22" s="38">
        <v>3</v>
      </c>
      <c r="BC22" s="38">
        <v>4</v>
      </c>
      <c r="BD22" s="38">
        <v>8</v>
      </c>
      <c r="BE22" s="40" t="s">
        <v>246</v>
      </c>
      <c r="BF22" s="37">
        <v>70000</v>
      </c>
      <c r="BG22" s="189" t="s">
        <v>313</v>
      </c>
      <c r="BH22" s="189" t="s">
        <v>11</v>
      </c>
      <c r="BI22" s="189" t="s">
        <v>11</v>
      </c>
      <c r="BJ22" s="189" t="s">
        <v>11</v>
      </c>
      <c r="BK22" s="189" t="s">
        <v>11</v>
      </c>
      <c r="BL22" s="189" t="s">
        <v>11</v>
      </c>
      <c r="BM22" s="189">
        <v>11</v>
      </c>
      <c r="BN22" s="37"/>
      <c r="BO22" s="24">
        <v>21</v>
      </c>
      <c r="BP22" s="308" t="s">
        <v>24</v>
      </c>
      <c r="BQ22" s="23">
        <v>60000</v>
      </c>
      <c r="BR22" s="23" t="s">
        <v>64</v>
      </c>
      <c r="BS22" s="23" t="s">
        <v>339</v>
      </c>
      <c r="BT22" s="23"/>
      <c r="BU22" s="24" t="str">
        <f t="shared" si="26"/>
        <v/>
      </c>
      <c r="BV22" s="20" t="str">
        <f t="shared" si="28"/>
        <v/>
      </c>
      <c r="BW22" s="126">
        <f>HLOOKUP(I$21,CB$2:DF$23,22,FALSE)</f>
        <v>0</v>
      </c>
      <c r="BX22" s="23" t="str">
        <f t="shared" si="27"/>
        <v/>
      </c>
      <c r="BY22" s="23" t="str">
        <f t="shared" si="0"/>
        <v/>
      </c>
      <c r="BZ22" s="23"/>
      <c r="CA22" s="24">
        <v>20</v>
      </c>
      <c r="CB22" s="27"/>
      <c r="CC22" s="27"/>
      <c r="CG22" s="26"/>
      <c r="CH22" s="26"/>
      <c r="CK22" s="26"/>
      <c r="CP22" s="27"/>
      <c r="CS22" s="21"/>
      <c r="CT22" s="21"/>
      <c r="CW22" s="27"/>
      <c r="CX22" s="27"/>
      <c r="CZ22" s="27"/>
      <c r="DC22" s="304" t="s">
        <v>761</v>
      </c>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GO22" s="37"/>
    </row>
    <row r="23" spans="1:197" ht="17.25" customHeight="1" x14ac:dyDescent="0.2">
      <c r="A23" s="4"/>
      <c r="B23" s="193"/>
      <c r="C23" s="396"/>
      <c r="D23" s="397"/>
      <c r="E23" s="388" t="s">
        <v>612</v>
      </c>
      <c r="F23" s="389"/>
      <c r="G23" s="389"/>
      <c r="H23" s="389"/>
      <c r="I23" s="212">
        <f>(AA19+AA25)/1000</f>
        <v>1670</v>
      </c>
      <c r="J23" s="213" t="s">
        <v>437</v>
      </c>
      <c r="K23" s="213"/>
      <c r="L23" s="213"/>
      <c r="M23" s="214"/>
      <c r="N23" s="373" t="s">
        <v>643</v>
      </c>
      <c r="O23" s="373"/>
      <c r="P23" s="373"/>
      <c r="Q23" s="373"/>
      <c r="R23" s="373"/>
      <c r="S23" s="373"/>
      <c r="T23" s="373"/>
      <c r="U23" s="374"/>
      <c r="V23" s="285">
        <v>2</v>
      </c>
      <c r="W23" s="15" t="s">
        <v>11</v>
      </c>
      <c r="X23" s="372">
        <v>10000</v>
      </c>
      <c r="Y23" s="372"/>
      <c r="Z23" s="16" t="s">
        <v>57</v>
      </c>
      <c r="AA23" s="116">
        <f>V23*10000</f>
        <v>20000</v>
      </c>
      <c r="AB23" s="5"/>
      <c r="AC23" s="5"/>
      <c r="AD23" s="144"/>
      <c r="AE23" s="144"/>
      <c r="AF23" s="144"/>
      <c r="AG23" s="144"/>
      <c r="AH23" s="144"/>
      <c r="AI23" s="144"/>
      <c r="AJ23" s="144"/>
      <c r="AK23" s="5"/>
      <c r="AL23" s="31"/>
      <c r="AM23" s="31"/>
      <c r="AN23" s="31"/>
      <c r="AO23" s="31"/>
      <c r="AP23" s="31"/>
      <c r="AQ23" s="31"/>
      <c r="AR23" s="31"/>
      <c r="AS23" s="19">
        <v>0</v>
      </c>
      <c r="AT23" s="19"/>
      <c r="AU23" s="19"/>
      <c r="AV23" s="19"/>
      <c r="AW23" s="19"/>
      <c r="AX23" s="19"/>
      <c r="AY23" s="20">
        <f t="shared" si="23"/>
        <v>21</v>
      </c>
      <c r="AZ23" s="304" t="s">
        <v>114</v>
      </c>
      <c r="BA23" s="38">
        <v>4</v>
      </c>
      <c r="BB23" s="38">
        <v>3</v>
      </c>
      <c r="BC23" s="38">
        <v>2</v>
      </c>
      <c r="BD23" s="38">
        <v>9</v>
      </c>
      <c r="BE23" s="40" t="s">
        <v>468</v>
      </c>
      <c r="BF23" s="37">
        <v>70000</v>
      </c>
      <c r="BG23" s="37" t="s">
        <v>184</v>
      </c>
      <c r="BH23" s="37">
        <v>20</v>
      </c>
      <c r="BI23" s="37">
        <v>30</v>
      </c>
      <c r="BJ23" s="37">
        <v>30</v>
      </c>
      <c r="BK23" s="37">
        <v>20</v>
      </c>
      <c r="BL23" s="37" t="s">
        <v>11</v>
      </c>
      <c r="BM23" s="37">
        <v>16</v>
      </c>
      <c r="BN23" s="37"/>
      <c r="BO23" s="24">
        <v>22</v>
      </c>
      <c r="BP23" s="332" t="s">
        <v>902</v>
      </c>
      <c r="BQ23" s="23">
        <v>70000</v>
      </c>
      <c r="BR23" s="23" t="s">
        <v>331</v>
      </c>
      <c r="BS23" s="23" t="s">
        <v>339</v>
      </c>
      <c r="BT23" s="23"/>
      <c r="BU23" s="24"/>
      <c r="BV23" s="23"/>
      <c r="BW23" s="126"/>
      <c r="BX23" s="23"/>
      <c r="BY23" s="23"/>
      <c r="BZ23" s="23"/>
      <c r="CA23" s="24">
        <v>21</v>
      </c>
      <c r="CB23" s="27"/>
      <c r="CC23" s="27"/>
      <c r="CG23" s="26"/>
      <c r="CH23" s="26"/>
      <c r="CK23" s="26"/>
      <c r="CO23" s="27"/>
      <c r="CP23" s="27"/>
      <c r="CU23" s="27"/>
      <c r="CW23" s="27"/>
      <c r="CX23" s="27"/>
      <c r="CZ23" s="27"/>
      <c r="DC23" s="304" t="s">
        <v>765</v>
      </c>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GO23" s="37"/>
    </row>
    <row r="24" spans="1:197" ht="17.25" customHeight="1" thickBot="1" x14ac:dyDescent="0.25">
      <c r="A24" s="4"/>
      <c r="B24" s="193"/>
      <c r="C24" s="396"/>
      <c r="D24" s="397"/>
      <c r="E24" s="385" t="s">
        <v>613</v>
      </c>
      <c r="F24" s="386"/>
      <c r="G24" s="386"/>
      <c r="H24" s="387"/>
      <c r="I24" s="281">
        <v>60</v>
      </c>
      <c r="J24" s="282" t="s">
        <v>437</v>
      </c>
      <c r="K24" s="282"/>
      <c r="L24" s="282"/>
      <c r="M24" s="283"/>
      <c r="N24" s="381" t="str">
        <f>IF(I21="Shambling Undead","",(IF(I21="Necromantic Horror","",(IF(I21="Khemri Tomb Kings","",(IF(I21="Nurgle","","APOTECARIO")))))))</f>
        <v>APOTECARIO</v>
      </c>
      <c r="O24" s="381"/>
      <c r="P24" s="381"/>
      <c r="Q24" s="381"/>
      <c r="R24" s="381"/>
      <c r="S24" s="381"/>
      <c r="T24" s="381"/>
      <c r="U24" s="381"/>
      <c r="V24" s="286">
        <v>1</v>
      </c>
      <c r="W24" s="15" t="str">
        <f>IF(I21="Shambling Undead","",(IF(I21="Necromantic Horror","",(IF(I21="Khemri Tomb Kings","",(IF(I21="Nurgle","","x")))))))</f>
        <v>x</v>
      </c>
      <c r="X24" s="372">
        <f>IF(I21="Shambling Undead",-500,(IF(I21="Necromantic Horror",-500,(IF(I21="Khemri Tomb Kings",-500,(IF(I21="Nurgle",-500,50000)))))))</f>
        <v>50000</v>
      </c>
      <c r="Y24" s="372"/>
      <c r="Z24" s="16" t="str">
        <f>IF(I21="Shambling Undead","",(IF(I21="Necromantic Horror","",(IF(I21="Khemri Tomb Kings","",(IF(I21="Nurgle",""," gp")))))))</f>
        <v xml:space="preserve"> gp</v>
      </c>
      <c r="AA24" s="117">
        <f>IF(I21="Undead","0,0",(IF(I21="Necromantic","0,0",IF(I21="Khemri","0,0",IF(I21="Nurgle","0,0",IF(V24&gt;0,50000,0))))))</f>
        <v>50000</v>
      </c>
      <c r="AB24" s="5"/>
      <c r="AC24" s="5"/>
      <c r="AD24" s="144"/>
      <c r="AE24" s="144"/>
      <c r="AF24" s="144"/>
      <c r="AG24" s="144"/>
      <c r="AH24" s="144"/>
      <c r="AI24" s="144"/>
      <c r="AJ24" s="144"/>
      <c r="AK24" s="5"/>
      <c r="AL24" s="31"/>
      <c r="AM24" s="31"/>
      <c r="AN24" s="31"/>
      <c r="AO24" s="31"/>
      <c r="AP24" s="31"/>
      <c r="AQ24" s="31"/>
      <c r="AR24" s="31"/>
      <c r="AS24" s="35">
        <f>FLOOR(I24,10)</f>
        <v>60</v>
      </c>
      <c r="AT24" s="19"/>
      <c r="AU24" s="19"/>
      <c r="AV24" s="19"/>
      <c r="AW24" s="19"/>
      <c r="AX24" s="19"/>
      <c r="AY24" s="20">
        <f t="shared" si="23"/>
        <v>22</v>
      </c>
      <c r="AZ24" s="304" t="s">
        <v>52</v>
      </c>
      <c r="BA24" s="38">
        <v>6</v>
      </c>
      <c r="BB24" s="38">
        <v>3</v>
      </c>
      <c r="BC24" s="38">
        <v>3</v>
      </c>
      <c r="BD24" s="38">
        <v>8</v>
      </c>
      <c r="BE24" s="40" t="s">
        <v>467</v>
      </c>
      <c r="BF24" s="37">
        <v>80000</v>
      </c>
      <c r="BG24" s="37" t="s">
        <v>185</v>
      </c>
      <c r="BH24" s="37">
        <v>20</v>
      </c>
      <c r="BI24" s="37">
        <v>30</v>
      </c>
      <c r="BJ24" s="37">
        <v>20</v>
      </c>
      <c r="BK24" s="37">
        <v>30</v>
      </c>
      <c r="BL24" s="37" t="s">
        <v>11</v>
      </c>
      <c r="BM24" s="37">
        <v>2</v>
      </c>
      <c r="BN24" s="37"/>
      <c r="BO24" s="24">
        <v>23</v>
      </c>
      <c r="BP24" s="332" t="s">
        <v>836</v>
      </c>
      <c r="BQ24" s="23">
        <v>60000</v>
      </c>
      <c r="BR24" s="23" t="s">
        <v>64</v>
      </c>
      <c r="BS24" s="23" t="s">
        <v>339</v>
      </c>
      <c r="BT24" s="23"/>
      <c r="BU24" s="24"/>
      <c r="BV24" s="23"/>
      <c r="BW24" s="126"/>
      <c r="BX24" s="23"/>
      <c r="BY24" s="23"/>
      <c r="BZ24" s="23"/>
      <c r="CA24" s="24"/>
      <c r="CB24" s="27"/>
      <c r="CC24" s="27"/>
      <c r="CG24" s="26"/>
      <c r="CH24" s="26"/>
      <c r="CI24" s="27"/>
      <c r="CK24" s="26"/>
      <c r="CO24" s="27"/>
      <c r="CP24" s="27"/>
      <c r="CQ24" s="27"/>
      <c r="CU24" s="27"/>
      <c r="CW24" s="27"/>
      <c r="CX24" s="27"/>
      <c r="CY24" s="27"/>
      <c r="CZ24" s="27"/>
      <c r="DD24" s="27"/>
      <c r="DE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GO24" s="37"/>
    </row>
    <row r="25" spans="1:197" ht="17.25" customHeight="1" thickBot="1" x14ac:dyDescent="0.25">
      <c r="A25" s="4"/>
      <c r="B25" s="194"/>
      <c r="C25" s="398"/>
      <c r="D25" s="399"/>
      <c r="E25" s="63" t="s">
        <v>1077</v>
      </c>
      <c r="F25" s="12"/>
      <c r="G25" s="12"/>
      <c r="H25" s="12"/>
      <c r="I25" s="129" t="s">
        <v>601</v>
      </c>
      <c r="J25" s="273" t="s">
        <v>602</v>
      </c>
      <c r="K25" s="273"/>
      <c r="L25" s="273"/>
      <c r="M25" s="12"/>
      <c r="N25" s="371"/>
      <c r="O25" s="371"/>
      <c r="P25" s="371"/>
      <c r="Q25" s="371"/>
      <c r="R25" s="371"/>
      <c r="S25" s="371"/>
      <c r="T25" s="371"/>
      <c r="U25" s="371"/>
      <c r="V25" s="86"/>
      <c r="W25" s="111"/>
      <c r="X25" s="85"/>
      <c r="Y25" s="64"/>
      <c r="Z25" s="112" t="s">
        <v>624</v>
      </c>
      <c r="AA25" s="113">
        <f>SUM(AA20:AA24)</f>
        <v>290000</v>
      </c>
      <c r="AB25" s="5"/>
      <c r="AC25" s="5"/>
      <c r="AD25" s="144"/>
      <c r="AE25" s="144"/>
      <c r="AF25" s="144"/>
      <c r="AG25" s="144"/>
      <c r="AH25" s="144"/>
      <c r="AI25" s="144"/>
      <c r="AJ25" s="144"/>
      <c r="AK25" s="5"/>
      <c r="AL25" s="31"/>
      <c r="AM25" s="31"/>
      <c r="AN25" s="31"/>
      <c r="AO25" s="31"/>
      <c r="AP25" s="31"/>
      <c r="AQ25" s="31"/>
      <c r="AR25" s="31"/>
      <c r="AS25" s="19"/>
      <c r="AT25" s="19"/>
      <c r="AU25" s="19"/>
      <c r="AV25" s="19"/>
      <c r="AW25" s="19"/>
      <c r="AX25" s="19"/>
      <c r="AY25" s="20">
        <f t="shared" si="23"/>
        <v>23</v>
      </c>
      <c r="AZ25" s="304" t="s">
        <v>53</v>
      </c>
      <c r="BA25" s="38">
        <v>5</v>
      </c>
      <c r="BB25" s="38">
        <v>3</v>
      </c>
      <c r="BC25" s="38">
        <v>3</v>
      </c>
      <c r="BD25" s="38">
        <v>9</v>
      </c>
      <c r="BE25" s="40" t="s">
        <v>470</v>
      </c>
      <c r="BF25" s="37">
        <v>80000</v>
      </c>
      <c r="BG25" s="37" t="s">
        <v>186</v>
      </c>
      <c r="BH25" s="37">
        <v>20</v>
      </c>
      <c r="BI25" s="37">
        <v>30</v>
      </c>
      <c r="BJ25" s="37">
        <v>30</v>
      </c>
      <c r="BK25" s="37">
        <v>20</v>
      </c>
      <c r="BL25" s="37" t="s">
        <v>11</v>
      </c>
      <c r="BM25" s="37">
        <v>2</v>
      </c>
      <c r="BN25" s="37"/>
      <c r="BO25" s="24">
        <v>24</v>
      </c>
      <c r="BP25" s="332" t="s">
        <v>920</v>
      </c>
      <c r="BQ25" s="23">
        <v>70000</v>
      </c>
      <c r="BR25" s="23" t="s">
        <v>112</v>
      </c>
      <c r="BS25" s="23" t="s">
        <v>339</v>
      </c>
      <c r="BT25" s="23"/>
      <c r="BU25" s="24"/>
      <c r="BV25" s="23"/>
      <c r="BW25" s="126"/>
      <c r="BX25" s="23"/>
      <c r="BY25" s="23"/>
      <c r="BZ25" s="23"/>
      <c r="CA25" s="24"/>
      <c r="CB25" s="27"/>
      <c r="CC25" s="27"/>
      <c r="CG25" s="26"/>
      <c r="CH25" s="26"/>
      <c r="CI25" s="27"/>
      <c r="CK25" s="26"/>
      <c r="CP25" s="27"/>
      <c r="CQ25" s="27"/>
      <c r="CU25" s="27"/>
      <c r="CV25" s="27"/>
      <c r="CW25" s="27"/>
      <c r="CX25" s="27"/>
      <c r="CY25" s="27"/>
      <c r="CZ25" s="27"/>
      <c r="DD25" s="27"/>
      <c r="DE25" s="27"/>
      <c r="DF25" s="26"/>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GO25" s="37"/>
    </row>
    <row r="26" spans="1:197" ht="9.75" customHeight="1" x14ac:dyDescent="0.2">
      <c r="A26" s="4"/>
      <c r="B26" s="144"/>
      <c r="C26" s="208"/>
      <c r="D26" s="208"/>
      <c r="E26" s="206"/>
      <c r="F26" s="206"/>
      <c r="G26" s="206"/>
      <c r="H26" s="206"/>
      <c r="I26" s="195"/>
      <c r="J26" s="196"/>
      <c r="K26" s="196"/>
      <c r="L26" s="196"/>
      <c r="M26" s="197"/>
      <c r="N26" s="198"/>
      <c r="O26" s="198"/>
      <c r="P26" s="198"/>
      <c r="Q26" s="198"/>
      <c r="R26" s="198"/>
      <c r="S26" s="198"/>
      <c r="T26" s="198"/>
      <c r="U26" s="198"/>
      <c r="V26" s="199"/>
      <c r="W26" s="200"/>
      <c r="X26" s="201"/>
      <c r="Y26" s="202"/>
      <c r="Z26" s="203"/>
      <c r="AA26" s="204"/>
      <c r="AB26" s="5"/>
      <c r="AC26" s="5"/>
      <c r="AD26" s="144"/>
      <c r="AE26" s="144"/>
      <c r="AF26" s="144"/>
      <c r="AG26" s="144"/>
      <c r="AH26" s="144"/>
      <c r="AI26" s="144"/>
      <c r="AJ26" s="144"/>
      <c r="AK26" s="5"/>
      <c r="AL26" s="31"/>
      <c r="AM26" s="31"/>
      <c r="AN26" s="31"/>
      <c r="AO26" s="31"/>
      <c r="AP26" s="31"/>
      <c r="AQ26" s="31"/>
      <c r="AR26" s="31"/>
      <c r="AS26" s="19"/>
      <c r="AT26" s="19"/>
      <c r="AU26" s="19"/>
      <c r="AV26" s="19"/>
      <c r="AW26" s="19"/>
      <c r="AX26" s="19"/>
      <c r="AY26" s="20">
        <f t="shared" si="23"/>
        <v>24</v>
      </c>
      <c r="AZ26" s="304" t="s">
        <v>54</v>
      </c>
      <c r="BA26" s="38">
        <v>5</v>
      </c>
      <c r="BB26" s="38">
        <v>3</v>
      </c>
      <c r="BC26" s="38">
        <v>2</v>
      </c>
      <c r="BD26" s="38">
        <v>8</v>
      </c>
      <c r="BE26" s="40" t="s">
        <v>471</v>
      </c>
      <c r="BF26" s="37">
        <v>90000</v>
      </c>
      <c r="BG26" s="37" t="s">
        <v>187</v>
      </c>
      <c r="BH26" s="37">
        <v>20</v>
      </c>
      <c r="BI26" s="37">
        <v>30</v>
      </c>
      <c r="BJ26" s="37">
        <v>30</v>
      </c>
      <c r="BK26" s="37">
        <v>20</v>
      </c>
      <c r="BL26" s="37" t="s">
        <v>11</v>
      </c>
      <c r="BM26" s="37">
        <v>2</v>
      </c>
      <c r="BN26" s="37"/>
      <c r="BO26" s="24">
        <v>25</v>
      </c>
      <c r="BP26" s="310" t="s">
        <v>807</v>
      </c>
      <c r="BQ26" s="23">
        <v>60000</v>
      </c>
      <c r="BR26" s="23"/>
      <c r="BS26" s="23" t="s">
        <v>339</v>
      </c>
      <c r="BT26" s="23"/>
      <c r="BU26" s="24"/>
      <c r="BV26" s="23"/>
      <c r="BW26" s="126"/>
      <c r="BX26" s="23"/>
      <c r="BY26" s="23"/>
      <c r="BZ26" s="23"/>
      <c r="CA26" s="24"/>
      <c r="CB26" s="27"/>
      <c r="CC26" s="27"/>
      <c r="CF26" s="26"/>
      <c r="CG26" s="26"/>
      <c r="CH26" s="26"/>
      <c r="CI26" s="27"/>
      <c r="CK26" s="26"/>
      <c r="CL26" s="26"/>
      <c r="CP26" s="27"/>
      <c r="CQ26" s="27"/>
      <c r="CS26" s="26"/>
      <c r="CT26" s="27"/>
      <c r="CU26" s="27"/>
      <c r="CV26" s="27"/>
      <c r="CW26" s="27"/>
      <c r="CX26" s="27"/>
      <c r="CY26" s="27"/>
      <c r="CZ26" s="27"/>
      <c r="DD26" s="27"/>
      <c r="DE26" s="27"/>
      <c r="DF26" s="26"/>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GO26" s="37"/>
    </row>
    <row r="27" spans="1:197" ht="17.25" hidden="1" customHeight="1" x14ac:dyDescent="0.2">
      <c r="A27" s="4"/>
      <c r="B27" s="144"/>
      <c r="C27" s="208"/>
      <c r="D27" s="208"/>
      <c r="E27" s="207"/>
      <c r="F27" s="207"/>
      <c r="G27" s="207"/>
      <c r="H27" s="207"/>
      <c r="I27" s="207"/>
      <c r="J27" s="207"/>
      <c r="K27" s="207"/>
      <c r="L27" s="207"/>
      <c r="M27" s="207"/>
      <c r="N27" s="5"/>
      <c r="O27" s="144"/>
      <c r="P27" s="144"/>
      <c r="Q27" s="144"/>
      <c r="R27" s="144"/>
      <c r="S27" s="144"/>
      <c r="T27" s="144"/>
      <c r="U27" s="144"/>
      <c r="V27" s="144"/>
      <c r="W27" s="144"/>
      <c r="X27" s="144"/>
      <c r="Y27" s="144"/>
      <c r="Z27" s="144"/>
      <c r="AA27" s="205"/>
      <c r="AB27" s="18"/>
      <c r="AC27" s="18"/>
      <c r="AD27" s="144"/>
      <c r="AE27" s="144"/>
      <c r="AF27" s="144"/>
      <c r="AG27" s="144"/>
      <c r="AH27" s="144"/>
      <c r="AI27" s="144"/>
      <c r="AJ27" s="144"/>
      <c r="AK27" s="5"/>
      <c r="AL27" s="31"/>
      <c r="AM27" s="31"/>
      <c r="AN27" s="31"/>
      <c r="AO27" s="31"/>
      <c r="AP27" s="31"/>
      <c r="AQ27" s="31"/>
      <c r="AR27" s="31"/>
      <c r="AS27" s="19"/>
      <c r="AT27" s="19"/>
      <c r="AU27" s="19"/>
      <c r="AV27" s="19"/>
      <c r="AW27" s="19"/>
      <c r="AX27" s="19"/>
      <c r="AY27" s="20">
        <f t="shared" si="23"/>
        <v>25</v>
      </c>
      <c r="AZ27" s="304" t="s">
        <v>172</v>
      </c>
      <c r="BA27" s="38">
        <v>4</v>
      </c>
      <c r="BB27" s="38">
        <v>7</v>
      </c>
      <c r="BC27" s="38">
        <v>1</v>
      </c>
      <c r="BD27" s="38">
        <v>10</v>
      </c>
      <c r="BE27" s="40" t="s">
        <v>587</v>
      </c>
      <c r="BF27" s="37">
        <v>160000</v>
      </c>
      <c r="BG27" s="37" t="s">
        <v>188</v>
      </c>
      <c r="BH27" s="37">
        <v>30</v>
      </c>
      <c r="BI27" s="37">
        <v>30</v>
      </c>
      <c r="BJ27" s="37">
        <v>30</v>
      </c>
      <c r="BK27" s="37">
        <v>20</v>
      </c>
      <c r="BL27" s="37" t="s">
        <v>11</v>
      </c>
      <c r="BM27" s="37">
        <v>1</v>
      </c>
      <c r="BN27" s="189"/>
      <c r="BO27" s="24">
        <v>26</v>
      </c>
      <c r="BP27" s="308" t="s">
        <v>34</v>
      </c>
      <c r="BQ27" s="23">
        <v>60000</v>
      </c>
      <c r="BR27" s="23" t="s">
        <v>331</v>
      </c>
      <c r="BS27" s="23" t="s">
        <v>339</v>
      </c>
      <c r="BT27" s="23"/>
      <c r="BU27" s="24"/>
      <c r="BV27" s="23"/>
      <c r="BW27" s="126"/>
      <c r="BX27" s="23"/>
      <c r="BY27" s="23"/>
      <c r="BZ27" s="23"/>
      <c r="CA27" s="24"/>
      <c r="CB27" s="27"/>
      <c r="CC27" s="27"/>
      <c r="CF27" s="26"/>
      <c r="CG27" s="26"/>
      <c r="CH27" s="26"/>
      <c r="CI27" s="27"/>
      <c r="CK27" s="26"/>
      <c r="CL27" s="26"/>
      <c r="CP27" s="27"/>
      <c r="CQ27" s="27"/>
      <c r="CS27" s="26"/>
      <c r="CT27" s="27"/>
      <c r="CU27" s="27"/>
      <c r="CV27" s="27"/>
      <c r="CW27" s="27"/>
      <c r="CX27" s="27"/>
      <c r="CY27" s="27"/>
      <c r="CZ27" s="27"/>
      <c r="DD27" s="27"/>
      <c r="DE27" s="27"/>
      <c r="DF27" s="26"/>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GO27" s="189"/>
    </row>
    <row r="28" spans="1:197" ht="8.25" hidden="1" customHeight="1" x14ac:dyDescent="0.2">
      <c r="A28" s="4"/>
      <c r="B28" s="5"/>
      <c r="C28" s="5"/>
      <c r="D28" s="6"/>
      <c r="E28" s="5"/>
      <c r="F28" s="5"/>
      <c r="G28" s="5"/>
      <c r="H28" s="5"/>
      <c r="I28" s="5"/>
      <c r="J28" s="5"/>
      <c r="K28" s="5"/>
      <c r="L28" s="5"/>
      <c r="M28" s="5"/>
      <c r="N28" s="5"/>
      <c r="O28" s="5"/>
      <c r="P28" s="7"/>
      <c r="Q28" s="7"/>
      <c r="R28" s="7"/>
      <c r="S28" s="7"/>
      <c r="T28" s="5"/>
      <c r="U28" s="5"/>
      <c r="V28" s="5"/>
      <c r="W28" s="5"/>
      <c r="X28" s="5"/>
      <c r="Y28" s="5"/>
      <c r="Z28" s="5"/>
      <c r="AA28" s="18"/>
      <c r="AB28" s="18"/>
      <c r="AC28" s="18"/>
      <c r="AD28" s="144"/>
      <c r="AE28" s="144"/>
      <c r="AF28" s="144"/>
      <c r="AG28" s="144"/>
      <c r="AH28" s="144"/>
      <c r="AI28" s="144"/>
      <c r="AJ28" s="144"/>
      <c r="AK28" s="5"/>
      <c r="AL28" s="31"/>
      <c r="AM28" s="31"/>
      <c r="AN28" s="31"/>
      <c r="AO28" s="31"/>
      <c r="AP28" s="31"/>
      <c r="AQ28" s="31"/>
      <c r="AR28" s="31"/>
      <c r="AS28" s="19"/>
      <c r="AT28" s="19"/>
      <c r="AU28" s="19"/>
      <c r="AV28" s="19"/>
      <c r="AW28" s="19"/>
      <c r="AX28" s="19"/>
      <c r="AY28" s="20">
        <f t="shared" si="23"/>
        <v>26</v>
      </c>
      <c r="AZ28" s="33" t="s">
        <v>248</v>
      </c>
      <c r="BA28" s="38">
        <v>4</v>
      </c>
      <c r="BB28" s="38">
        <v>3</v>
      </c>
      <c r="BC28" s="38">
        <v>2</v>
      </c>
      <c r="BD28" s="38">
        <v>9</v>
      </c>
      <c r="BE28" s="40" t="s">
        <v>249</v>
      </c>
      <c r="BF28" s="37">
        <v>70000</v>
      </c>
      <c r="BG28" s="189" t="s">
        <v>314</v>
      </c>
      <c r="BH28" s="189" t="s">
        <v>11</v>
      </c>
      <c r="BI28" s="189" t="s">
        <v>11</v>
      </c>
      <c r="BJ28" s="189" t="s">
        <v>11</v>
      </c>
      <c r="BK28" s="189" t="s">
        <v>11</v>
      </c>
      <c r="BL28" s="189" t="s">
        <v>11</v>
      </c>
      <c r="BM28" s="189">
        <v>11</v>
      </c>
      <c r="BN28" s="37"/>
      <c r="BO28" s="24">
        <v>27</v>
      </c>
      <c r="BP28" s="328" t="s">
        <v>806</v>
      </c>
      <c r="BQ28" s="23">
        <v>50000</v>
      </c>
      <c r="BR28" s="23"/>
      <c r="BS28" s="23" t="s">
        <v>339</v>
      </c>
      <c r="BT28" s="23"/>
      <c r="BU28" s="24"/>
      <c r="BV28" s="23"/>
      <c r="BW28" s="126"/>
      <c r="BX28" s="23"/>
      <c r="BY28" s="23"/>
      <c r="BZ28" s="23"/>
      <c r="CA28" s="24"/>
      <c r="CB28" s="27"/>
      <c r="CC28" s="27"/>
      <c r="CF28" s="26"/>
      <c r="CG28" s="26"/>
      <c r="CH28" s="26"/>
      <c r="CI28" s="27"/>
      <c r="CK28" s="26"/>
      <c r="CL28" s="26"/>
      <c r="CP28" s="27"/>
      <c r="CQ28" s="27"/>
      <c r="CS28" s="26"/>
      <c r="CT28" s="27"/>
      <c r="CU28" s="27"/>
      <c r="CV28" s="27"/>
      <c r="CW28" s="27"/>
      <c r="CX28" s="27"/>
      <c r="CY28" s="27"/>
      <c r="CZ28" s="27"/>
      <c r="DD28" s="27"/>
      <c r="DE28" s="27"/>
      <c r="DF28" s="26"/>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GO28" s="37"/>
    </row>
    <row r="29" spans="1:197" ht="18" hidden="1" customHeight="1" x14ac:dyDescent="0.2">
      <c r="A29" s="4"/>
      <c r="B29" s="5"/>
      <c r="C29" s="5"/>
      <c r="D29" s="6"/>
      <c r="E29" s="5"/>
      <c r="F29" s="5"/>
      <c r="G29" s="5"/>
      <c r="H29" s="5"/>
      <c r="I29" s="5"/>
      <c r="J29" s="5"/>
      <c r="K29" s="5"/>
      <c r="L29" s="5"/>
      <c r="M29" s="5"/>
      <c r="N29" s="5"/>
      <c r="O29" s="5"/>
      <c r="P29" s="7"/>
      <c r="Q29" s="7"/>
      <c r="R29" s="7"/>
      <c r="S29" s="7"/>
      <c r="T29" s="5"/>
      <c r="U29" s="5"/>
      <c r="V29" s="5"/>
      <c r="W29" s="5"/>
      <c r="X29" s="5"/>
      <c r="Y29" s="5"/>
      <c r="Z29" s="5"/>
      <c r="AA29" s="18"/>
      <c r="AB29" s="18"/>
      <c r="AC29" s="18"/>
      <c r="AD29" s="144"/>
      <c r="AE29" s="144"/>
      <c r="AF29" s="144"/>
      <c r="AG29" s="144"/>
      <c r="AH29" s="144"/>
      <c r="AI29" s="144"/>
      <c r="AJ29" s="144"/>
      <c r="AK29" s="5"/>
      <c r="AL29" s="31"/>
      <c r="AM29" s="31"/>
      <c r="AN29" s="31"/>
      <c r="AO29" s="31"/>
      <c r="AP29" s="31"/>
      <c r="AQ29" s="31"/>
      <c r="AR29" s="31"/>
      <c r="AS29" s="19"/>
      <c r="AT29" s="19"/>
      <c r="AU29" s="19"/>
      <c r="AV29" s="19"/>
      <c r="AW29" s="19"/>
      <c r="AX29" s="19"/>
      <c r="AY29" s="20">
        <f t="shared" si="23"/>
        <v>27</v>
      </c>
      <c r="AZ29" s="306" t="s">
        <v>775</v>
      </c>
      <c r="BA29" s="22">
        <v>6</v>
      </c>
      <c r="BB29" s="22">
        <v>3</v>
      </c>
      <c r="BC29" s="22">
        <v>4</v>
      </c>
      <c r="BD29" s="22">
        <v>7</v>
      </c>
      <c r="BE29" s="39"/>
      <c r="BF29" s="23">
        <v>60000</v>
      </c>
      <c r="BG29" s="37" t="s">
        <v>189</v>
      </c>
      <c r="BH29" s="37">
        <v>20</v>
      </c>
      <c r="BI29" s="37">
        <v>20</v>
      </c>
      <c r="BJ29" s="37">
        <v>30</v>
      </c>
      <c r="BK29" s="37">
        <v>30</v>
      </c>
      <c r="BL29" s="37" t="s">
        <v>11</v>
      </c>
      <c r="BM29" s="37">
        <v>16</v>
      </c>
      <c r="BN29" s="37"/>
      <c r="BO29" s="24">
        <v>28</v>
      </c>
      <c r="BP29" s="308" t="s">
        <v>763</v>
      </c>
      <c r="BQ29" s="23">
        <v>70000</v>
      </c>
      <c r="BR29" s="23" t="s">
        <v>110</v>
      </c>
      <c r="BS29" s="23" t="s">
        <v>340</v>
      </c>
      <c r="BT29" s="23"/>
      <c r="BU29" s="24"/>
      <c r="BV29" s="23"/>
      <c r="BW29" s="126"/>
      <c r="BX29" s="23"/>
      <c r="BY29" s="23"/>
      <c r="BZ29" s="23"/>
      <c r="CA29" s="24"/>
      <c r="CB29" s="27"/>
      <c r="CC29" s="27"/>
      <c r="CE29" s="26"/>
      <c r="CF29" s="26"/>
      <c r="CG29" s="26"/>
      <c r="CH29" s="26"/>
      <c r="CI29" s="27"/>
      <c r="CJ29" s="26"/>
      <c r="CK29" s="26"/>
      <c r="CL29" s="26"/>
      <c r="CO29" s="27"/>
      <c r="CQ29" s="27"/>
      <c r="CS29" s="26"/>
      <c r="CT29" s="27"/>
      <c r="CU29" s="27"/>
      <c r="CV29" s="27"/>
      <c r="CW29" s="27"/>
      <c r="CX29" s="27"/>
      <c r="CY29" s="27"/>
      <c r="CZ29" s="27"/>
      <c r="DA29" s="27"/>
      <c r="DB29" s="27"/>
      <c r="DD29" s="27"/>
      <c r="DE29" s="27"/>
      <c r="DF29" s="26"/>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GO29" s="37"/>
    </row>
    <row r="30" spans="1:197" ht="18" hidden="1" customHeight="1" x14ac:dyDescent="0.2">
      <c r="A30" s="4"/>
      <c r="B30" s="5"/>
      <c r="C30" s="5"/>
      <c r="D30" s="6"/>
      <c r="E30" s="5"/>
      <c r="F30" s="5"/>
      <c r="G30" s="5"/>
      <c r="H30" s="5"/>
      <c r="I30" s="5"/>
      <c r="J30" s="5"/>
      <c r="K30" s="5"/>
      <c r="L30" s="5"/>
      <c r="M30" s="5"/>
      <c r="N30" s="5"/>
      <c r="O30" s="5"/>
      <c r="P30" s="7"/>
      <c r="Q30" s="7"/>
      <c r="R30" s="7"/>
      <c r="S30" s="7"/>
      <c r="T30" s="5"/>
      <c r="U30" s="5"/>
      <c r="V30" s="5"/>
      <c r="W30" s="5"/>
      <c r="X30" s="5"/>
      <c r="Y30" s="5"/>
      <c r="Z30" s="5"/>
      <c r="AA30" s="18"/>
      <c r="AB30" s="18"/>
      <c r="AC30" s="18"/>
      <c r="AD30" s="144"/>
      <c r="AE30" s="144"/>
      <c r="AF30" s="144"/>
      <c r="AG30" s="144"/>
      <c r="AH30" s="144"/>
      <c r="AI30" s="144"/>
      <c r="AJ30" s="144"/>
      <c r="AK30" s="5"/>
      <c r="AL30" s="31"/>
      <c r="AM30" s="31"/>
      <c r="AN30" s="31"/>
      <c r="AO30" s="31"/>
      <c r="AP30" s="31"/>
      <c r="AQ30" s="31"/>
      <c r="AR30" s="31"/>
      <c r="AS30" s="19"/>
      <c r="AT30" s="19"/>
      <c r="AU30" s="19"/>
      <c r="AV30" s="19"/>
      <c r="AW30" s="19"/>
      <c r="AX30" s="19"/>
      <c r="AY30" s="20">
        <f t="shared" si="23"/>
        <v>28</v>
      </c>
      <c r="AZ30" s="306" t="s">
        <v>776</v>
      </c>
      <c r="BA30" s="22">
        <v>6</v>
      </c>
      <c r="BB30" s="22">
        <v>3</v>
      </c>
      <c r="BC30" s="22">
        <v>4</v>
      </c>
      <c r="BD30" s="22">
        <v>7</v>
      </c>
      <c r="BE30" s="39" t="s">
        <v>78</v>
      </c>
      <c r="BF30" s="23">
        <v>70000</v>
      </c>
      <c r="BG30" s="37" t="s">
        <v>190</v>
      </c>
      <c r="BH30" s="37">
        <v>20</v>
      </c>
      <c r="BI30" s="37">
        <v>20</v>
      </c>
      <c r="BJ30" s="37">
        <v>20</v>
      </c>
      <c r="BK30" s="37">
        <v>30</v>
      </c>
      <c r="BL30" s="37" t="s">
        <v>11</v>
      </c>
      <c r="BM30" s="37">
        <v>2</v>
      </c>
      <c r="BN30" s="37"/>
      <c r="BO30" s="24">
        <v>29</v>
      </c>
      <c r="BP30" s="308" t="s">
        <v>770</v>
      </c>
      <c r="BQ30" s="23">
        <v>70000</v>
      </c>
      <c r="BR30" s="23"/>
      <c r="BS30" s="23" t="s">
        <v>339</v>
      </c>
      <c r="BT30" s="23"/>
      <c r="BU30" s="24"/>
      <c r="BV30" s="23"/>
      <c r="BW30" s="126"/>
      <c r="BX30" s="23"/>
      <c r="BY30" s="23"/>
      <c r="BZ30" s="23"/>
      <c r="CA30" s="24"/>
      <c r="CB30" s="27"/>
      <c r="CC30" s="27"/>
      <c r="CE30" s="26"/>
      <c r="CF30" s="26"/>
      <c r="CG30" s="26"/>
      <c r="CH30" s="26"/>
      <c r="CI30" s="27"/>
      <c r="CJ30" s="26"/>
      <c r="CK30" s="26"/>
      <c r="CL30" s="26"/>
      <c r="CO30" s="27"/>
      <c r="CQ30" s="27"/>
      <c r="CS30" s="26"/>
      <c r="CT30" s="27"/>
      <c r="CU30" s="27"/>
      <c r="CV30" s="27"/>
      <c r="CW30" s="27"/>
      <c r="CX30" s="27"/>
      <c r="CY30" s="27"/>
      <c r="CZ30" s="27"/>
      <c r="DA30" s="27"/>
      <c r="DB30" s="27"/>
      <c r="DD30" s="27"/>
      <c r="DE30" s="27"/>
      <c r="DF30" s="26"/>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GO30" s="37"/>
    </row>
    <row r="31" spans="1:197" ht="18" hidden="1" customHeight="1" x14ac:dyDescent="0.2">
      <c r="A31" s="4"/>
      <c r="B31" s="5"/>
      <c r="C31" s="5"/>
      <c r="D31" s="6"/>
      <c r="E31" s="5"/>
      <c r="F31" s="5"/>
      <c r="G31" s="5"/>
      <c r="H31" s="5"/>
      <c r="I31" s="5"/>
      <c r="J31" s="5"/>
      <c r="K31" s="5"/>
      <c r="L31" s="5"/>
      <c r="M31" s="5"/>
      <c r="N31" s="5"/>
      <c r="O31" s="5"/>
      <c r="P31" s="7"/>
      <c r="Q31" s="7"/>
      <c r="R31" s="7"/>
      <c r="S31" s="7"/>
      <c r="T31" s="5"/>
      <c r="U31" s="5"/>
      <c r="V31" s="5"/>
      <c r="W31" s="5"/>
      <c r="X31" s="5"/>
      <c r="Y31" s="5"/>
      <c r="Z31" s="5"/>
      <c r="AA31" s="18"/>
      <c r="AB31" s="18"/>
      <c r="AC31" s="18"/>
      <c r="AD31" s="144"/>
      <c r="AE31" s="144"/>
      <c r="AF31" s="144"/>
      <c r="AG31" s="144"/>
      <c r="AH31" s="144"/>
      <c r="AI31" s="144"/>
      <c r="AJ31" s="144"/>
      <c r="AK31" s="5"/>
      <c r="AL31" s="31"/>
      <c r="AM31" s="31"/>
      <c r="AN31" s="31"/>
      <c r="AO31" s="31"/>
      <c r="AP31" s="31"/>
      <c r="AQ31" s="31"/>
      <c r="AR31" s="31"/>
      <c r="AS31" s="19"/>
      <c r="AT31" s="19"/>
      <c r="AU31" s="19"/>
      <c r="AV31" s="19"/>
      <c r="AW31" s="19"/>
      <c r="AX31" s="19"/>
      <c r="AY31" s="20">
        <f t="shared" si="23"/>
        <v>29</v>
      </c>
      <c r="AZ31" s="304" t="s">
        <v>777</v>
      </c>
      <c r="BA31" s="38">
        <v>8</v>
      </c>
      <c r="BB31" s="38">
        <v>3</v>
      </c>
      <c r="BC31" s="38">
        <v>4</v>
      </c>
      <c r="BD31" s="38">
        <v>7</v>
      </c>
      <c r="BE31" s="40" t="s">
        <v>466</v>
      </c>
      <c r="BF31" s="37">
        <v>100000</v>
      </c>
      <c r="BG31" s="37" t="s">
        <v>191</v>
      </c>
      <c r="BH31" s="37">
        <v>20</v>
      </c>
      <c r="BI31" s="37">
        <v>20</v>
      </c>
      <c r="BJ31" s="37">
        <v>30</v>
      </c>
      <c r="BK31" s="37">
        <v>30</v>
      </c>
      <c r="BL31" s="37" t="s">
        <v>11</v>
      </c>
      <c r="BM31" s="37">
        <v>4</v>
      </c>
      <c r="BN31" s="37"/>
      <c r="BO31" s="24">
        <v>30</v>
      </c>
      <c r="BP31" s="308" t="s">
        <v>83</v>
      </c>
      <c r="BQ31" s="23">
        <v>70000</v>
      </c>
      <c r="BR31" s="23" t="s">
        <v>85</v>
      </c>
      <c r="BS31" s="23" t="s">
        <v>339</v>
      </c>
      <c r="BT31" s="23"/>
      <c r="BU31" s="24"/>
      <c r="BV31" s="23"/>
      <c r="BW31" s="126"/>
      <c r="BX31" s="23"/>
      <c r="BY31" s="23"/>
      <c r="BZ31" s="23"/>
      <c r="CA31" s="24"/>
      <c r="CB31" s="27"/>
      <c r="CC31" s="27"/>
      <c r="CD31" s="21"/>
      <c r="CE31" s="26"/>
      <c r="CF31" s="26"/>
      <c r="CG31" s="26"/>
      <c r="CH31" s="26"/>
      <c r="CI31" s="27"/>
      <c r="CJ31" s="26"/>
      <c r="CK31" s="26"/>
      <c r="CL31" s="26"/>
      <c r="CO31" s="27"/>
      <c r="CQ31" s="27"/>
      <c r="CS31" s="26"/>
      <c r="CT31" s="27"/>
      <c r="CU31" s="27"/>
      <c r="CV31" s="27"/>
      <c r="CW31" s="27"/>
      <c r="CX31" s="27"/>
      <c r="CY31" s="27"/>
      <c r="CZ31" s="27"/>
      <c r="DA31" s="27"/>
      <c r="DB31" s="27"/>
      <c r="DD31" s="27"/>
      <c r="DE31" s="27"/>
      <c r="DF31" s="26"/>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GO31" s="37"/>
    </row>
    <row r="32" spans="1:197" ht="18" hidden="1" customHeight="1" x14ac:dyDescent="0.2">
      <c r="A32" s="46"/>
      <c r="B32" s="18"/>
      <c r="C32" s="18"/>
      <c r="D32" s="47"/>
      <c r="E32" s="18"/>
      <c r="F32" s="18"/>
      <c r="G32" s="18"/>
      <c r="H32" s="18"/>
      <c r="I32" s="18"/>
      <c r="J32" s="18"/>
      <c r="K32" s="18"/>
      <c r="L32" s="18"/>
      <c r="M32" s="18"/>
      <c r="N32" s="18"/>
      <c r="O32" s="18"/>
      <c r="P32" s="32"/>
      <c r="Q32" s="32"/>
      <c r="R32" s="32"/>
      <c r="S32" s="32"/>
      <c r="T32" s="18"/>
      <c r="U32" s="18"/>
      <c r="V32" s="18"/>
      <c r="W32" s="18"/>
      <c r="X32" s="18"/>
      <c r="Y32" s="18"/>
      <c r="Z32" s="18"/>
      <c r="AA32" s="18"/>
      <c r="AB32" s="18"/>
      <c r="AC32" s="18"/>
      <c r="AD32" s="144"/>
      <c r="AE32" s="144"/>
      <c r="AF32" s="144"/>
      <c r="AG32" s="144"/>
      <c r="AH32" s="144"/>
      <c r="AI32" s="144"/>
      <c r="AJ32" s="144"/>
      <c r="AK32" s="5"/>
      <c r="AL32" s="31"/>
      <c r="AM32" s="31"/>
      <c r="AN32" s="31"/>
      <c r="AO32" s="31"/>
      <c r="AP32" s="31"/>
      <c r="AQ32" s="31">
        <v>1</v>
      </c>
      <c r="AR32" s="31"/>
      <c r="AS32" s="19"/>
      <c r="AT32" s="19"/>
      <c r="AU32" s="19"/>
      <c r="AV32" s="19"/>
      <c r="AW32" s="19"/>
      <c r="AX32" s="19"/>
      <c r="AY32" s="20">
        <f t="shared" si="23"/>
        <v>30</v>
      </c>
      <c r="AZ32" s="304" t="s">
        <v>778</v>
      </c>
      <c r="BA32" s="38">
        <v>7</v>
      </c>
      <c r="BB32" s="38">
        <v>3</v>
      </c>
      <c r="BC32" s="38">
        <v>4</v>
      </c>
      <c r="BD32" s="38">
        <v>8</v>
      </c>
      <c r="BE32" s="40" t="s">
        <v>465</v>
      </c>
      <c r="BF32" s="37">
        <v>110000</v>
      </c>
      <c r="BG32" s="37" t="s">
        <v>192</v>
      </c>
      <c r="BH32" s="37">
        <v>20</v>
      </c>
      <c r="BI32" s="37">
        <v>20</v>
      </c>
      <c r="BJ32" s="37">
        <v>30</v>
      </c>
      <c r="BK32" s="37">
        <v>30</v>
      </c>
      <c r="BL32" s="37" t="s">
        <v>11</v>
      </c>
      <c r="BM32" s="37">
        <v>2</v>
      </c>
      <c r="BN32" s="189"/>
      <c r="BO32" s="24">
        <v>31</v>
      </c>
      <c r="BP32" s="308" t="s">
        <v>36</v>
      </c>
      <c r="BQ32" s="23">
        <v>50000</v>
      </c>
      <c r="BR32" s="23" t="s">
        <v>65</v>
      </c>
      <c r="BS32" s="23" t="s">
        <v>339</v>
      </c>
      <c r="BT32" s="23"/>
      <c r="BU32" s="24"/>
      <c r="BV32" s="23"/>
      <c r="BW32" s="126"/>
      <c r="BX32" s="23"/>
      <c r="BY32" s="23"/>
      <c r="BZ32" s="23"/>
      <c r="CA32" s="24"/>
      <c r="CB32" s="27"/>
      <c r="CC32" s="27"/>
      <c r="CD32" s="33"/>
      <c r="CE32" s="26"/>
      <c r="CF32" s="26"/>
      <c r="CG32" s="26"/>
      <c r="CH32" s="26"/>
      <c r="CI32" s="27"/>
      <c r="CJ32" s="26"/>
      <c r="CK32" s="26"/>
      <c r="CL32" s="26"/>
      <c r="CO32" s="27"/>
      <c r="CQ32" s="27"/>
      <c r="CS32" s="26"/>
      <c r="CT32" s="27"/>
      <c r="CU32" s="27"/>
      <c r="CV32" s="27"/>
      <c r="CW32" s="27"/>
      <c r="CX32" s="27"/>
      <c r="CY32" s="27"/>
      <c r="CZ32" s="27"/>
      <c r="DA32" s="27"/>
      <c r="DB32" s="27"/>
      <c r="DD32" s="27"/>
      <c r="DE32" s="27"/>
      <c r="DF32" s="26"/>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GO32" s="189"/>
    </row>
    <row r="33" spans="22:197" ht="18" hidden="1" customHeight="1" x14ac:dyDescent="0.2">
      <c r="V33" s="242">
        <f t="shared" ref="V33:V48" si="29">IF(AL3=1,0,IF(AL3=5,50,IF(AL3=4,40,IF(AL3=3,30,IF(AL3=2,30,VLOOKUP($D3,$AZ:$BL,HLOOKUP(VLOOKUP(AL3,$AQ$32:$AS$87,2,FALSE),$AZ$1:$BL$2,2,FALSE),FALSE))))))</f>
        <v>20</v>
      </c>
      <c r="W33" s="242">
        <f t="shared" ref="W33:W48" si="30">IF(AM3=1,0,IF(AM3=5,50,IF(AM3=4,40,IF(AM3=3,30,IF(AM3=2,30,VLOOKUP($D3,$AZ:$BL,HLOOKUP(VLOOKUP(AM3,$AQ$32:$AS$87,2,FALSE),$AZ$1:$BL$2,2,FALSE),FALSE))))))</f>
        <v>40</v>
      </c>
      <c r="X33" s="242">
        <f t="shared" ref="X33:X48" si="31">IF(AN3=1,0,IF(AN3=5,50,IF(AN3=4,40,IF(AN3=3,30,IF(AN3=2,30,VLOOKUP($D3,$AZ:$BL,HLOOKUP(VLOOKUP(AN3,$AQ$32:$AS$87,2,FALSE),$AZ$1:$BL$2,2,FALSE),FALSE))))))</f>
        <v>0</v>
      </c>
      <c r="Y33" s="242">
        <f t="shared" ref="Y33:Y48" si="32">IF(AO3=1,0,IF(AO3=5,50,IF(AO3=4,40,IF(AO3=3,30,IF(AO3=2,30,VLOOKUP($D3,$AZ:$BL,HLOOKUP(VLOOKUP(AO3,$AQ$32:$AS$87,2,FALSE),$AZ$1:$BL$2,2,FALSE),FALSE))))))</f>
        <v>0</v>
      </c>
      <c r="Z33" s="242">
        <f t="shared" ref="Z33:Z48" si="33">IF(AP3=1,0,IF(AP3=5,50,IF(AP3=4,40,IF(AP3=3,30,IF(AP3=2,30,VLOOKUP($D3,$AZ:$BL,HLOOKUP(VLOOKUP(AP3,$AQ$32:$AS$87,2,FALSE),$AZ$1:$BL$2,2,FALSE),FALSE))))))</f>
        <v>0</v>
      </c>
      <c r="AA33" s="242">
        <f t="shared" ref="AA33:AA48" si="34">IF(AQ3=1,0,IF(AQ3=5,50,IF(AQ3=4,40,IF(AQ3=3,30,IF(AQ3=2,30,VLOOKUP($D3,$AZ:$BL,HLOOKUP(VLOOKUP(AQ3,$AQ$32:$AS$87,2,FALSE),$AZ$1:$BL$2,2,FALSE),FALSE))))))</f>
        <v>0</v>
      </c>
      <c r="AC33" s="241">
        <v>1</v>
      </c>
      <c r="AQ33" s="237">
        <f>AQ32+1</f>
        <v>2</v>
      </c>
      <c r="AR33" s="237" t="s">
        <v>571</v>
      </c>
      <c r="AS33" s="238" t="s">
        <v>574</v>
      </c>
      <c r="AY33" s="20">
        <f t="shared" si="23"/>
        <v>31</v>
      </c>
      <c r="AZ33" s="304" t="s">
        <v>780</v>
      </c>
      <c r="BA33" s="38">
        <v>6</v>
      </c>
      <c r="BB33" s="38">
        <v>3</v>
      </c>
      <c r="BC33" s="38">
        <v>4</v>
      </c>
      <c r="BD33" s="38">
        <v>7</v>
      </c>
      <c r="BE33" s="40" t="s">
        <v>246</v>
      </c>
      <c r="BF33" s="37">
        <v>60000</v>
      </c>
      <c r="BG33" s="189" t="s">
        <v>315</v>
      </c>
      <c r="BH33" s="189" t="s">
        <v>11</v>
      </c>
      <c r="BI33" s="189" t="s">
        <v>11</v>
      </c>
      <c r="BJ33" s="189" t="s">
        <v>11</v>
      </c>
      <c r="BK33" s="189" t="s">
        <v>11</v>
      </c>
      <c r="BL33" s="189" t="s">
        <v>11</v>
      </c>
      <c r="BM33" s="189">
        <v>11</v>
      </c>
      <c r="BN33" s="23"/>
      <c r="BO33" s="24"/>
      <c r="BP33" s="25"/>
      <c r="BQ33" s="23"/>
      <c r="BR33" s="23"/>
      <c r="BS33" s="23"/>
      <c r="BT33" s="23"/>
      <c r="BU33" s="24"/>
      <c r="BV33" s="23"/>
      <c r="BW33" s="126"/>
      <c r="BX33" s="23"/>
      <c r="BY33" s="23"/>
      <c r="BZ33" s="23"/>
      <c r="CA33" s="24"/>
      <c r="CD33" s="21"/>
      <c r="GO33" s="23"/>
    </row>
    <row r="34" spans="22:197" ht="18" hidden="1" customHeight="1" x14ac:dyDescent="0.2">
      <c r="V34" s="242">
        <f t="shared" si="29"/>
        <v>20</v>
      </c>
      <c r="W34" s="242">
        <f t="shared" si="30"/>
        <v>20</v>
      </c>
      <c r="X34" s="242">
        <f t="shared" si="31"/>
        <v>0</v>
      </c>
      <c r="Y34" s="242">
        <f t="shared" si="32"/>
        <v>0</v>
      </c>
      <c r="Z34" s="242">
        <f t="shared" si="33"/>
        <v>0</v>
      </c>
      <c r="AA34" s="242">
        <f t="shared" si="34"/>
        <v>0</v>
      </c>
      <c r="AC34" s="241">
        <v>2</v>
      </c>
      <c r="AQ34" s="237">
        <f>AQ33+1</f>
        <v>3</v>
      </c>
      <c r="AR34" s="237" t="s">
        <v>3</v>
      </c>
      <c r="AS34" s="238" t="s">
        <v>572</v>
      </c>
      <c r="AY34" s="20">
        <f t="shared" si="23"/>
        <v>32</v>
      </c>
      <c r="AZ34" s="306" t="s">
        <v>23</v>
      </c>
      <c r="BA34" s="22">
        <v>6</v>
      </c>
      <c r="BB34" s="22">
        <v>2</v>
      </c>
      <c r="BC34" s="22">
        <v>3</v>
      </c>
      <c r="BD34" s="22">
        <v>7</v>
      </c>
      <c r="BE34" s="39" t="s">
        <v>457</v>
      </c>
      <c r="BF34" s="23">
        <v>40000</v>
      </c>
      <c r="BG34" s="23" t="s">
        <v>215</v>
      </c>
      <c r="BH34" s="23">
        <v>30</v>
      </c>
      <c r="BI34" s="23">
        <v>20</v>
      </c>
      <c r="BJ34" s="23">
        <v>30</v>
      </c>
      <c r="BK34" s="23">
        <v>30</v>
      </c>
      <c r="BL34" s="23" t="s">
        <v>11</v>
      </c>
      <c r="BM34" s="23">
        <v>16</v>
      </c>
      <c r="BN34" s="23"/>
      <c r="BO34" s="24"/>
      <c r="BP34" s="25"/>
      <c r="BQ34" s="23"/>
      <c r="BR34" s="23"/>
      <c r="BS34" s="23"/>
      <c r="BT34" s="23"/>
      <c r="BU34" s="24"/>
      <c r="BV34" s="23"/>
      <c r="BW34" s="126"/>
      <c r="BX34" s="23"/>
      <c r="BY34" s="23"/>
      <c r="BZ34" s="23"/>
      <c r="CA34" s="24"/>
      <c r="CD34" s="21"/>
      <c r="GO34" s="23"/>
    </row>
    <row r="35" spans="22:197" ht="18" hidden="1" customHeight="1" x14ac:dyDescent="0.2">
      <c r="V35" s="242">
        <f t="shared" si="29"/>
        <v>0</v>
      </c>
      <c r="W35" s="242">
        <f t="shared" si="30"/>
        <v>0</v>
      </c>
      <c r="X35" s="242">
        <f t="shared" si="31"/>
        <v>0</v>
      </c>
      <c r="Y35" s="242">
        <f t="shared" si="32"/>
        <v>0</v>
      </c>
      <c r="Z35" s="242">
        <f t="shared" si="33"/>
        <v>0</v>
      </c>
      <c r="AA35" s="242">
        <f t="shared" si="34"/>
        <v>0</v>
      </c>
      <c r="AC35" s="241">
        <v>3</v>
      </c>
      <c r="AQ35" s="237">
        <f t="shared" ref="AQ35:AQ87" si="35">AQ34+1</f>
        <v>4</v>
      </c>
      <c r="AR35" s="237" t="s">
        <v>2</v>
      </c>
      <c r="AS35" s="238" t="s">
        <v>573</v>
      </c>
      <c r="AX35" s="28" t="s">
        <v>413</v>
      </c>
      <c r="AY35" s="20">
        <f t="shared" si="23"/>
        <v>33</v>
      </c>
      <c r="AZ35" s="304" t="s">
        <v>745</v>
      </c>
      <c r="BA35" s="38">
        <v>6</v>
      </c>
      <c r="BB35" s="38">
        <v>2</v>
      </c>
      <c r="BC35" s="38">
        <v>3</v>
      </c>
      <c r="BD35" s="38">
        <v>7</v>
      </c>
      <c r="BE35" s="39" t="s">
        <v>584</v>
      </c>
      <c r="BF35" s="37">
        <v>40000</v>
      </c>
      <c r="BG35" s="23" t="s">
        <v>216</v>
      </c>
      <c r="BH35" s="23">
        <v>30</v>
      </c>
      <c r="BI35" s="23">
        <v>20</v>
      </c>
      <c r="BJ35" s="23">
        <v>30</v>
      </c>
      <c r="BK35" s="23">
        <v>30</v>
      </c>
      <c r="BL35" s="23" t="s">
        <v>11</v>
      </c>
      <c r="BM35" s="23">
        <v>1</v>
      </c>
      <c r="BN35" s="23"/>
      <c r="BO35" s="24"/>
      <c r="BP35" s="25"/>
      <c r="BQ35" s="23"/>
      <c r="BR35" s="23"/>
      <c r="BS35" s="23"/>
      <c r="BT35" s="23"/>
      <c r="BU35" s="24"/>
      <c r="BV35" s="23"/>
      <c r="BW35" s="126"/>
      <c r="BX35" s="23"/>
      <c r="BY35" s="23"/>
      <c r="BZ35" s="23"/>
      <c r="CA35" s="24"/>
      <c r="GO35" s="23"/>
    </row>
    <row r="36" spans="22:197" ht="18" hidden="1" customHeight="1" x14ac:dyDescent="0.2">
      <c r="V36" s="242">
        <f t="shared" si="29"/>
        <v>0</v>
      </c>
      <c r="W36" s="242">
        <f t="shared" si="30"/>
        <v>0</v>
      </c>
      <c r="X36" s="242">
        <f t="shared" si="31"/>
        <v>0</v>
      </c>
      <c r="Y36" s="242">
        <f t="shared" si="32"/>
        <v>0</v>
      </c>
      <c r="Z36" s="242">
        <f t="shared" si="33"/>
        <v>0</v>
      </c>
      <c r="AA36" s="242">
        <f t="shared" si="34"/>
        <v>0</v>
      </c>
      <c r="AC36" s="241">
        <v>4</v>
      </c>
      <c r="AQ36" s="237">
        <f t="shared" si="35"/>
        <v>5</v>
      </c>
      <c r="AR36" s="237" t="s">
        <v>1</v>
      </c>
      <c r="AS36" s="238" t="s">
        <v>575</v>
      </c>
      <c r="AX36" s="28" t="s">
        <v>412</v>
      </c>
      <c r="AY36" s="20">
        <f t="shared" si="23"/>
        <v>34</v>
      </c>
      <c r="AZ36" s="304" t="s">
        <v>118</v>
      </c>
      <c r="BA36" s="38">
        <v>7</v>
      </c>
      <c r="BB36" s="38">
        <v>2</v>
      </c>
      <c r="BC36" s="38">
        <v>3</v>
      </c>
      <c r="BD36" s="38">
        <v>7</v>
      </c>
      <c r="BE36" s="39" t="s">
        <v>586</v>
      </c>
      <c r="BF36" s="37">
        <v>70000</v>
      </c>
      <c r="BG36" s="23" t="s">
        <v>217</v>
      </c>
      <c r="BH36" s="23">
        <v>30</v>
      </c>
      <c r="BI36" s="23">
        <v>20</v>
      </c>
      <c r="BJ36" s="23">
        <v>30</v>
      </c>
      <c r="BK36" s="23">
        <v>30</v>
      </c>
      <c r="BL36" s="23" t="s">
        <v>11</v>
      </c>
      <c r="BM36" s="23">
        <v>1</v>
      </c>
      <c r="BN36" s="23"/>
      <c r="BO36" s="24"/>
      <c r="BP36" s="25"/>
      <c r="BQ36" s="23"/>
      <c r="BR36" s="23"/>
      <c r="BS36" s="23"/>
      <c r="BT36" s="23"/>
      <c r="BU36" s="24"/>
      <c r="BV36" s="23"/>
      <c r="BW36" s="126"/>
      <c r="BX36" s="23"/>
      <c r="BY36" s="23"/>
      <c r="BZ36" s="23"/>
      <c r="CA36" s="24"/>
      <c r="GO36" s="23"/>
    </row>
    <row r="37" spans="22:197" ht="18" hidden="1" customHeight="1" x14ac:dyDescent="0.2">
      <c r="V37" s="242">
        <f t="shared" si="29"/>
        <v>0</v>
      </c>
      <c r="W37" s="242">
        <f t="shared" si="30"/>
        <v>0</v>
      </c>
      <c r="X37" s="242">
        <f t="shared" si="31"/>
        <v>0</v>
      </c>
      <c r="Y37" s="242">
        <f t="shared" si="32"/>
        <v>0</v>
      </c>
      <c r="Z37" s="242">
        <f t="shared" si="33"/>
        <v>0</v>
      </c>
      <c r="AA37" s="242">
        <f t="shared" si="34"/>
        <v>0</v>
      </c>
      <c r="AC37" s="241">
        <v>5</v>
      </c>
      <c r="AQ37" s="237">
        <f t="shared" si="35"/>
        <v>6</v>
      </c>
      <c r="AR37" s="237" t="s">
        <v>511</v>
      </c>
      <c r="AS37" s="238" t="s">
        <v>341</v>
      </c>
      <c r="AX37" s="28" t="s">
        <v>391</v>
      </c>
      <c r="AY37" s="20">
        <f t="shared" si="23"/>
        <v>35</v>
      </c>
      <c r="AZ37" s="304" t="s">
        <v>119</v>
      </c>
      <c r="BA37" s="38">
        <v>6</v>
      </c>
      <c r="BB37" s="38">
        <v>2</v>
      </c>
      <c r="BC37" s="38">
        <v>3</v>
      </c>
      <c r="BD37" s="38">
        <v>7</v>
      </c>
      <c r="BE37" s="40" t="s">
        <v>585</v>
      </c>
      <c r="BF37" s="37">
        <v>40000</v>
      </c>
      <c r="BG37" s="23" t="s">
        <v>218</v>
      </c>
      <c r="BH37" s="23">
        <v>30</v>
      </c>
      <c r="BI37" s="23">
        <v>20</v>
      </c>
      <c r="BJ37" s="23">
        <v>30</v>
      </c>
      <c r="BK37" s="23">
        <v>30</v>
      </c>
      <c r="BL37" s="23" t="s">
        <v>11</v>
      </c>
      <c r="BM37" s="23">
        <v>1</v>
      </c>
      <c r="BN37" s="23"/>
      <c r="BO37" s="24"/>
      <c r="BP37" s="25"/>
      <c r="BQ37" s="23"/>
      <c r="BR37" s="23"/>
      <c r="BS37" s="23"/>
      <c r="BT37" s="23"/>
      <c r="BU37" s="24"/>
      <c r="BV37" s="23"/>
      <c r="BW37" s="126"/>
      <c r="BX37" s="23"/>
      <c r="BY37" s="23"/>
      <c r="BZ37" s="23"/>
      <c r="CA37" s="24"/>
      <c r="GO37" s="23"/>
    </row>
    <row r="38" spans="22:197" ht="18" hidden="1" customHeight="1" x14ac:dyDescent="0.2">
      <c r="V38" s="242">
        <f t="shared" si="29"/>
        <v>0</v>
      </c>
      <c r="W38" s="242">
        <f t="shared" si="30"/>
        <v>0</v>
      </c>
      <c r="X38" s="242">
        <f t="shared" si="31"/>
        <v>0</v>
      </c>
      <c r="Y38" s="242">
        <f t="shared" si="32"/>
        <v>0</v>
      </c>
      <c r="Z38" s="242">
        <f t="shared" si="33"/>
        <v>0</v>
      </c>
      <c r="AA38" s="242">
        <f t="shared" si="34"/>
        <v>0</v>
      </c>
      <c r="AC38" s="241">
        <v>6</v>
      </c>
      <c r="AQ38" s="237">
        <f t="shared" si="35"/>
        <v>7</v>
      </c>
      <c r="AR38" s="237" t="s">
        <v>511</v>
      </c>
      <c r="AS38" s="238" t="s">
        <v>342</v>
      </c>
      <c r="AX38" s="28" t="s">
        <v>392</v>
      </c>
      <c r="AY38" s="20">
        <f t="shared" si="23"/>
        <v>36</v>
      </c>
      <c r="AZ38" s="304" t="s">
        <v>867</v>
      </c>
      <c r="BA38" s="22">
        <v>6</v>
      </c>
      <c r="BB38" s="22">
        <v>2</v>
      </c>
      <c r="BC38" s="22">
        <v>3</v>
      </c>
      <c r="BD38" s="22">
        <v>7</v>
      </c>
      <c r="BE38" s="39" t="s">
        <v>888</v>
      </c>
      <c r="BF38" s="23">
        <v>60000</v>
      </c>
      <c r="BG38" s="23" t="s">
        <v>219</v>
      </c>
      <c r="BH38" s="23">
        <v>30</v>
      </c>
      <c r="BI38" s="23">
        <v>20</v>
      </c>
      <c r="BJ38" s="23">
        <v>30</v>
      </c>
      <c r="BK38" s="23">
        <v>30</v>
      </c>
      <c r="BL38" s="23" t="s">
        <v>11</v>
      </c>
      <c r="BM38" s="23">
        <v>1</v>
      </c>
      <c r="BN38" s="37"/>
      <c r="BO38" s="24"/>
      <c r="BP38" s="25"/>
      <c r="BQ38" s="23"/>
      <c r="BR38" s="23"/>
      <c r="BS38" s="23"/>
      <c r="BT38" s="23"/>
      <c r="BU38" s="24"/>
      <c r="BV38" s="23"/>
      <c r="BW38" s="126"/>
      <c r="BX38" s="23"/>
      <c r="BY38" s="23"/>
      <c r="BZ38" s="23"/>
      <c r="CA38" s="24"/>
      <c r="GO38" s="23"/>
    </row>
    <row r="39" spans="22:197" ht="18" hidden="1" customHeight="1" x14ac:dyDescent="0.2">
      <c r="V39" s="242">
        <f t="shared" si="29"/>
        <v>0</v>
      </c>
      <c r="W39" s="242">
        <f t="shared" si="30"/>
        <v>0</v>
      </c>
      <c r="X39" s="242">
        <f t="shared" si="31"/>
        <v>0</v>
      </c>
      <c r="Y39" s="242">
        <f t="shared" si="32"/>
        <v>0</v>
      </c>
      <c r="Z39" s="242">
        <f t="shared" si="33"/>
        <v>0</v>
      </c>
      <c r="AA39" s="242">
        <f t="shared" si="34"/>
        <v>0</v>
      </c>
      <c r="AC39" s="241">
        <v>7</v>
      </c>
      <c r="AQ39" s="237">
        <f t="shared" si="35"/>
        <v>8</v>
      </c>
      <c r="AR39" s="237" t="s">
        <v>511</v>
      </c>
      <c r="AS39" s="238" t="s">
        <v>343</v>
      </c>
      <c r="AX39" s="28" t="s">
        <v>393</v>
      </c>
      <c r="AY39" s="20">
        <f t="shared" si="23"/>
        <v>37</v>
      </c>
      <c r="AZ39" s="342" t="s">
        <v>868</v>
      </c>
      <c r="BA39" s="22">
        <v>6</v>
      </c>
      <c r="BB39" s="22">
        <v>2</v>
      </c>
      <c r="BC39" s="22">
        <v>3</v>
      </c>
      <c r="BD39" s="22">
        <v>7</v>
      </c>
      <c r="BE39" s="39" t="s">
        <v>890</v>
      </c>
      <c r="BF39" s="23">
        <v>70000</v>
      </c>
      <c r="BG39" s="23" t="s">
        <v>316</v>
      </c>
      <c r="BH39" s="23">
        <v>30</v>
      </c>
      <c r="BI39" s="23">
        <v>20</v>
      </c>
      <c r="BJ39" s="23">
        <v>30</v>
      </c>
      <c r="BK39" s="23">
        <v>30</v>
      </c>
      <c r="BL39" s="23" t="s">
        <v>11</v>
      </c>
      <c r="BM39" s="37">
        <v>1</v>
      </c>
      <c r="BN39" s="189"/>
      <c r="BO39" s="24"/>
      <c r="BP39" s="25"/>
      <c r="BQ39" s="23"/>
      <c r="BR39" s="23"/>
      <c r="BS39" s="23"/>
      <c r="BT39" s="23"/>
      <c r="BU39" s="24"/>
      <c r="BV39" s="23"/>
      <c r="BW39" s="126"/>
      <c r="BX39" s="23"/>
      <c r="BY39" s="23"/>
      <c r="BZ39" s="23"/>
      <c r="CA39" s="24"/>
      <c r="GO39" s="189"/>
    </row>
    <row r="40" spans="22:197" ht="18" hidden="1" customHeight="1" x14ac:dyDescent="0.2">
      <c r="V40" s="242">
        <f t="shared" si="29"/>
        <v>0</v>
      </c>
      <c r="W40" s="242">
        <f t="shared" si="30"/>
        <v>0</v>
      </c>
      <c r="X40" s="242">
        <f t="shared" si="31"/>
        <v>0</v>
      </c>
      <c r="Y40" s="242">
        <f t="shared" si="32"/>
        <v>0</v>
      </c>
      <c r="Z40" s="242">
        <f t="shared" si="33"/>
        <v>0</v>
      </c>
      <c r="AA40" s="242">
        <f t="shared" si="34"/>
        <v>0</v>
      </c>
      <c r="AC40" s="241">
        <v>8</v>
      </c>
      <c r="AQ40" s="237">
        <f t="shared" si="35"/>
        <v>9</v>
      </c>
      <c r="AR40" s="237" t="s">
        <v>511</v>
      </c>
      <c r="AS40" s="238" t="s">
        <v>344</v>
      </c>
      <c r="AX40" s="28" t="s">
        <v>117</v>
      </c>
      <c r="AY40" s="20">
        <f t="shared" si="23"/>
        <v>38</v>
      </c>
      <c r="AZ40" s="304" t="s">
        <v>120</v>
      </c>
      <c r="BA40" s="38">
        <v>3</v>
      </c>
      <c r="BB40" s="38">
        <v>7</v>
      </c>
      <c r="BC40" s="38">
        <v>3</v>
      </c>
      <c r="BD40" s="38">
        <v>7</v>
      </c>
      <c r="BE40" s="40" t="s">
        <v>462</v>
      </c>
      <c r="BF40" s="37">
        <v>70000</v>
      </c>
      <c r="BG40" s="23" t="s">
        <v>433</v>
      </c>
      <c r="BH40" s="23">
        <v>30</v>
      </c>
      <c r="BI40" s="23">
        <v>30</v>
      </c>
      <c r="BJ40" s="23">
        <v>30</v>
      </c>
      <c r="BK40" s="23">
        <v>20</v>
      </c>
      <c r="BL40" s="23" t="s">
        <v>11</v>
      </c>
      <c r="BM40" s="23">
        <v>1</v>
      </c>
      <c r="BN40" s="23"/>
      <c r="BO40" s="24"/>
      <c r="BP40" s="25"/>
      <c r="BQ40" s="23"/>
      <c r="BR40" s="23"/>
      <c r="BS40" s="23"/>
      <c r="BT40" s="23"/>
      <c r="BU40" s="24"/>
      <c r="BV40" s="23"/>
      <c r="BW40" s="126"/>
      <c r="BX40" s="23"/>
      <c r="BY40" s="23"/>
      <c r="BZ40" s="23"/>
      <c r="CA40" s="24"/>
      <c r="GO40" s="23"/>
    </row>
    <row r="41" spans="22:197" ht="18" hidden="1" customHeight="1" x14ac:dyDescent="0.2">
      <c r="V41" s="242">
        <f t="shared" si="29"/>
        <v>30</v>
      </c>
      <c r="W41" s="242">
        <f t="shared" si="30"/>
        <v>20</v>
      </c>
      <c r="X41" s="242">
        <f t="shared" si="31"/>
        <v>20</v>
      </c>
      <c r="Y41" s="242">
        <f t="shared" si="32"/>
        <v>20</v>
      </c>
      <c r="Z41" s="242">
        <f t="shared" si="33"/>
        <v>20</v>
      </c>
      <c r="AA41" s="242">
        <f t="shared" si="34"/>
        <v>0</v>
      </c>
      <c r="AC41" s="241">
        <v>9</v>
      </c>
      <c r="AQ41" s="237">
        <f t="shared" si="35"/>
        <v>10</v>
      </c>
      <c r="AR41" s="237" t="s">
        <v>511</v>
      </c>
      <c r="AS41" s="238" t="s">
        <v>345</v>
      </c>
      <c r="AX41" s="28" t="s">
        <v>394</v>
      </c>
      <c r="AY41" s="20">
        <f t="shared" si="23"/>
        <v>39</v>
      </c>
      <c r="AZ41" s="304" t="s">
        <v>432</v>
      </c>
      <c r="BA41" s="38">
        <v>4</v>
      </c>
      <c r="BB41" s="38">
        <v>5</v>
      </c>
      <c r="BC41" s="38">
        <v>1</v>
      </c>
      <c r="BD41" s="38">
        <v>9</v>
      </c>
      <c r="BE41" s="40" t="s">
        <v>463</v>
      </c>
      <c r="BF41" s="37">
        <v>110000</v>
      </c>
      <c r="BG41" s="23" t="s">
        <v>891</v>
      </c>
      <c r="BH41" s="189">
        <v>30</v>
      </c>
      <c r="BI41" s="189">
        <v>30</v>
      </c>
      <c r="BJ41" s="189">
        <v>30</v>
      </c>
      <c r="BK41" s="189">
        <v>20</v>
      </c>
      <c r="BL41" s="189" t="s">
        <v>11</v>
      </c>
      <c r="BM41" s="37">
        <v>2</v>
      </c>
      <c r="BN41" s="37"/>
      <c r="BO41" s="24"/>
      <c r="BP41" s="25"/>
      <c r="BQ41" s="23"/>
      <c r="BR41" s="23"/>
      <c r="BS41" s="23"/>
      <c r="BT41" s="23"/>
      <c r="BU41" s="24"/>
      <c r="BV41" s="23"/>
      <c r="BW41" s="126"/>
      <c r="BX41" s="23"/>
      <c r="BY41" s="23"/>
      <c r="BZ41" s="23"/>
      <c r="CA41" s="24"/>
      <c r="GO41" s="23"/>
    </row>
    <row r="42" spans="22:197" ht="18" hidden="1" customHeight="1" x14ac:dyDescent="0.2">
      <c r="V42" s="242">
        <f t="shared" si="29"/>
        <v>20</v>
      </c>
      <c r="W42" s="242">
        <f t="shared" si="30"/>
        <v>0</v>
      </c>
      <c r="X42" s="242">
        <f t="shared" si="31"/>
        <v>0</v>
      </c>
      <c r="Y42" s="242">
        <f t="shared" si="32"/>
        <v>0</v>
      </c>
      <c r="Z42" s="242">
        <f t="shared" si="33"/>
        <v>0</v>
      </c>
      <c r="AA42" s="242">
        <f t="shared" si="34"/>
        <v>0</v>
      </c>
      <c r="AC42" s="241">
        <v>10</v>
      </c>
      <c r="AQ42" s="237">
        <f t="shared" si="35"/>
        <v>11</v>
      </c>
      <c r="AR42" s="237" t="s">
        <v>511</v>
      </c>
      <c r="AS42" s="238" t="s">
        <v>346</v>
      </c>
      <c r="AX42" s="28" t="s">
        <v>395</v>
      </c>
      <c r="AY42" s="20">
        <f t="shared" si="23"/>
        <v>40</v>
      </c>
      <c r="AZ42" s="33" t="s">
        <v>250</v>
      </c>
      <c r="BA42" s="38">
        <v>6</v>
      </c>
      <c r="BB42" s="38">
        <v>2</v>
      </c>
      <c r="BC42" s="38">
        <v>3</v>
      </c>
      <c r="BD42" s="38">
        <v>7</v>
      </c>
      <c r="BE42" s="40" t="s">
        <v>251</v>
      </c>
      <c r="BF42" s="37">
        <v>40000</v>
      </c>
      <c r="BG42" s="23" t="s">
        <v>892</v>
      </c>
      <c r="BH42" s="189" t="s">
        <v>11</v>
      </c>
      <c r="BI42" s="189" t="s">
        <v>11</v>
      </c>
      <c r="BJ42" s="189" t="s">
        <v>11</v>
      </c>
      <c r="BK42" s="189" t="s">
        <v>11</v>
      </c>
      <c r="BL42" s="189" t="s">
        <v>11</v>
      </c>
      <c r="BM42" s="189">
        <v>11</v>
      </c>
      <c r="BN42" s="189"/>
      <c r="BO42" s="24"/>
      <c r="BP42" s="25"/>
      <c r="BQ42" s="23"/>
      <c r="BR42" s="23"/>
      <c r="BS42" s="23"/>
      <c r="BT42" s="23"/>
      <c r="BU42" s="24"/>
      <c r="BV42" s="23"/>
      <c r="BW42" s="126"/>
      <c r="BX42" s="23"/>
      <c r="BY42" s="23"/>
      <c r="BZ42" s="23"/>
      <c r="CA42" s="24"/>
      <c r="GO42" s="189"/>
    </row>
    <row r="43" spans="22:197" ht="18" hidden="1" customHeight="1" x14ac:dyDescent="0.2">
      <c r="V43" s="242">
        <f t="shared" si="29"/>
        <v>0</v>
      </c>
      <c r="W43" s="242">
        <f t="shared" si="30"/>
        <v>0</v>
      </c>
      <c r="X43" s="242">
        <f t="shared" si="31"/>
        <v>0</v>
      </c>
      <c r="Y43" s="242">
        <f t="shared" si="32"/>
        <v>0</v>
      </c>
      <c r="Z43" s="242">
        <f t="shared" si="33"/>
        <v>0</v>
      </c>
      <c r="AA43" s="242">
        <f t="shared" si="34"/>
        <v>0</v>
      </c>
      <c r="AC43" s="241">
        <v>11</v>
      </c>
      <c r="AQ43" s="237">
        <f t="shared" si="35"/>
        <v>12</v>
      </c>
      <c r="AR43" s="237" t="s">
        <v>511</v>
      </c>
      <c r="AS43" s="238" t="s">
        <v>347</v>
      </c>
      <c r="AX43" s="28" t="s">
        <v>396</v>
      </c>
      <c r="AY43" s="20">
        <f t="shared" si="23"/>
        <v>41</v>
      </c>
      <c r="AZ43" s="304" t="s">
        <v>746</v>
      </c>
      <c r="BA43" s="38">
        <v>5</v>
      </c>
      <c r="BB43" s="38">
        <v>2</v>
      </c>
      <c r="BC43" s="38">
        <v>3</v>
      </c>
      <c r="BD43" s="38">
        <v>6</v>
      </c>
      <c r="BE43" s="40" t="s">
        <v>457</v>
      </c>
      <c r="BF43" s="37">
        <v>30000</v>
      </c>
      <c r="BG43" s="23" t="s">
        <v>1020</v>
      </c>
      <c r="BH43" s="23">
        <v>30</v>
      </c>
      <c r="BI43" s="23">
        <v>20</v>
      </c>
      <c r="BJ43" s="23">
        <v>30</v>
      </c>
      <c r="BK43" s="23">
        <v>30</v>
      </c>
      <c r="BL43" s="23" t="s">
        <v>11</v>
      </c>
      <c r="BM43" s="23">
        <v>16</v>
      </c>
      <c r="BN43" s="23"/>
      <c r="BO43" s="24"/>
      <c r="BP43" s="25"/>
      <c r="BQ43" s="23"/>
      <c r="BR43" s="23"/>
      <c r="BS43" s="23"/>
      <c r="BT43" s="23"/>
      <c r="BU43" s="24"/>
      <c r="BV43" s="23"/>
      <c r="BW43" s="126"/>
      <c r="BX43" s="23"/>
      <c r="BY43" s="23"/>
      <c r="BZ43" s="23"/>
      <c r="CA43" s="24"/>
      <c r="GO43" s="23"/>
    </row>
    <row r="44" spans="22:197" ht="18" hidden="1" customHeight="1" x14ac:dyDescent="0.2">
      <c r="V44" s="242">
        <f t="shared" si="29"/>
        <v>30</v>
      </c>
      <c r="W44" s="242">
        <f t="shared" si="30"/>
        <v>0</v>
      </c>
      <c r="X44" s="242">
        <f t="shared" si="31"/>
        <v>0</v>
      </c>
      <c r="Y44" s="242">
        <f t="shared" si="32"/>
        <v>0</v>
      </c>
      <c r="Z44" s="242">
        <f t="shared" si="33"/>
        <v>0</v>
      </c>
      <c r="AA44" s="242">
        <f t="shared" si="34"/>
        <v>0</v>
      </c>
      <c r="AC44" s="241">
        <v>12</v>
      </c>
      <c r="AQ44" s="237">
        <f t="shared" si="35"/>
        <v>13</v>
      </c>
      <c r="AR44" s="237" t="s">
        <v>511</v>
      </c>
      <c r="AS44" s="238" t="s">
        <v>348</v>
      </c>
      <c r="AX44" s="28" t="s">
        <v>397</v>
      </c>
      <c r="AY44" s="20">
        <f t="shared" si="23"/>
        <v>42</v>
      </c>
      <c r="AZ44" s="304" t="s">
        <v>1016</v>
      </c>
      <c r="BA44" s="38">
        <v>5</v>
      </c>
      <c r="BB44" s="38">
        <v>2</v>
      </c>
      <c r="BC44" s="38">
        <v>3</v>
      </c>
      <c r="BD44" s="38">
        <v>6</v>
      </c>
      <c r="BE44" s="40" t="s">
        <v>1018</v>
      </c>
      <c r="BF44" s="37">
        <v>50000</v>
      </c>
      <c r="BG44" s="189" t="s">
        <v>1021</v>
      </c>
      <c r="BH44" s="23">
        <v>30</v>
      </c>
      <c r="BI44" s="23">
        <v>20</v>
      </c>
      <c r="BJ44" s="23">
        <v>30</v>
      </c>
      <c r="BK44" s="23">
        <v>30</v>
      </c>
      <c r="BL44" s="23" t="s">
        <v>11</v>
      </c>
      <c r="BM44" s="23">
        <v>2</v>
      </c>
      <c r="BN44" s="23"/>
      <c r="BO44" s="24"/>
      <c r="BP44" s="25"/>
      <c r="BQ44" s="23"/>
      <c r="BR44" s="23"/>
      <c r="BS44" s="23"/>
      <c r="BT44" s="23"/>
      <c r="BU44" s="24"/>
      <c r="BV44" s="23"/>
      <c r="BW44" s="126"/>
      <c r="BX44" s="23"/>
      <c r="BY44" s="23"/>
      <c r="BZ44" s="23"/>
      <c r="CA44" s="24"/>
      <c r="GO44" s="23"/>
    </row>
    <row r="45" spans="22:197" ht="18" hidden="1" customHeight="1" x14ac:dyDescent="0.2">
      <c r="V45" s="242">
        <f t="shared" si="29"/>
        <v>0</v>
      </c>
      <c r="W45" s="242">
        <f t="shared" si="30"/>
        <v>0</v>
      </c>
      <c r="X45" s="242">
        <f t="shared" si="31"/>
        <v>0</v>
      </c>
      <c r="Y45" s="242">
        <f t="shared" si="32"/>
        <v>0</v>
      </c>
      <c r="Z45" s="242">
        <f t="shared" si="33"/>
        <v>0</v>
      </c>
      <c r="AA45" s="242">
        <f t="shared" si="34"/>
        <v>0</v>
      </c>
      <c r="AB45" s="251"/>
      <c r="AC45" s="252">
        <v>13</v>
      </c>
      <c r="AD45" s="254"/>
      <c r="AE45" s="254"/>
      <c r="AF45" s="254"/>
      <c r="AG45" s="254"/>
      <c r="AH45" s="254"/>
      <c r="AI45" s="254"/>
      <c r="AJ45" s="254"/>
      <c r="AQ45" s="237">
        <f t="shared" si="35"/>
        <v>14</v>
      </c>
      <c r="AR45" s="237" t="s">
        <v>511</v>
      </c>
      <c r="AS45" s="238" t="s">
        <v>349</v>
      </c>
      <c r="AX45" s="28" t="s">
        <v>398</v>
      </c>
      <c r="AY45" s="20">
        <f t="shared" si="23"/>
        <v>43</v>
      </c>
      <c r="AZ45" s="304" t="s">
        <v>1017</v>
      </c>
      <c r="BA45" s="38">
        <v>5</v>
      </c>
      <c r="BB45" s="38">
        <v>2</v>
      </c>
      <c r="BC45" s="38">
        <v>3</v>
      </c>
      <c r="BD45" s="38">
        <v>7</v>
      </c>
      <c r="BE45" s="40" t="s">
        <v>1019</v>
      </c>
      <c r="BF45" s="37">
        <v>50000</v>
      </c>
      <c r="BG45" s="189" t="s">
        <v>434</v>
      </c>
      <c r="BH45" s="23">
        <v>30</v>
      </c>
      <c r="BI45" s="23">
        <v>20</v>
      </c>
      <c r="BJ45" s="23">
        <v>20</v>
      </c>
      <c r="BK45" s="23">
        <v>30</v>
      </c>
      <c r="BL45" s="23" t="s">
        <v>11</v>
      </c>
      <c r="BM45" s="23">
        <v>2</v>
      </c>
      <c r="BN45" s="23"/>
      <c r="BO45" s="24"/>
      <c r="BP45" s="25"/>
      <c r="BQ45" s="23"/>
      <c r="BR45" s="23"/>
      <c r="BS45" s="23"/>
      <c r="BT45" s="37"/>
      <c r="BU45" s="41"/>
      <c r="BV45" s="37"/>
      <c r="BW45" s="127"/>
      <c r="BX45" s="37"/>
      <c r="BY45" s="37"/>
      <c r="BZ45" s="37"/>
      <c r="CA45" s="41"/>
      <c r="GO45" s="23"/>
    </row>
    <row r="46" spans="22:197" ht="18" hidden="1" customHeight="1" x14ac:dyDescent="0.2">
      <c r="V46" s="242">
        <f t="shared" si="29"/>
        <v>0</v>
      </c>
      <c r="W46" s="242">
        <f t="shared" si="30"/>
        <v>0</v>
      </c>
      <c r="X46" s="242">
        <f t="shared" si="31"/>
        <v>0</v>
      </c>
      <c r="Y46" s="242">
        <f t="shared" si="32"/>
        <v>0</v>
      </c>
      <c r="Z46" s="242">
        <f t="shared" si="33"/>
        <v>0</v>
      </c>
      <c r="AA46" s="242">
        <f t="shared" si="34"/>
        <v>0</v>
      </c>
      <c r="AC46" s="241">
        <v>14</v>
      </c>
      <c r="AQ46" s="237">
        <f t="shared" si="35"/>
        <v>15</v>
      </c>
      <c r="AR46" s="237" t="s">
        <v>511</v>
      </c>
      <c r="AS46" s="238" t="s">
        <v>350</v>
      </c>
      <c r="AX46" s="28" t="s">
        <v>246</v>
      </c>
      <c r="AY46" s="20">
        <f t="shared" si="23"/>
        <v>44</v>
      </c>
      <c r="AZ46" s="304" t="s">
        <v>747</v>
      </c>
      <c r="BA46" s="38">
        <v>2</v>
      </c>
      <c r="BB46" s="38">
        <v>6</v>
      </c>
      <c r="BC46" s="38">
        <v>1</v>
      </c>
      <c r="BD46" s="38">
        <v>10</v>
      </c>
      <c r="BE46" s="40" t="s">
        <v>748</v>
      </c>
      <c r="BF46" s="37">
        <v>120000</v>
      </c>
      <c r="BG46" s="23" t="s">
        <v>1022</v>
      </c>
      <c r="BH46" s="189">
        <v>30</v>
      </c>
      <c r="BI46" s="189">
        <v>30</v>
      </c>
      <c r="BJ46" s="189">
        <v>30</v>
      </c>
      <c r="BK46" s="189">
        <v>20</v>
      </c>
      <c r="BL46" s="189" t="s">
        <v>11</v>
      </c>
      <c r="BM46" s="37">
        <v>2</v>
      </c>
      <c r="BN46" s="23"/>
      <c r="BO46" s="24"/>
      <c r="BP46" s="25"/>
      <c r="BQ46" s="23"/>
      <c r="BR46" s="23"/>
      <c r="BS46" s="23"/>
      <c r="BT46" s="37"/>
      <c r="BU46" s="41"/>
      <c r="BV46" s="37"/>
      <c r="BW46" s="127"/>
      <c r="BX46" s="37"/>
      <c r="BY46" s="37"/>
      <c r="BZ46" s="37"/>
      <c r="CA46" s="41"/>
      <c r="GO46" s="23"/>
    </row>
    <row r="47" spans="22:197" ht="18" hidden="1" customHeight="1" x14ac:dyDescent="0.2">
      <c r="V47" s="242">
        <f t="shared" si="29"/>
        <v>0</v>
      </c>
      <c r="W47" s="242">
        <f t="shared" si="30"/>
        <v>0</v>
      </c>
      <c r="X47" s="242">
        <f t="shared" si="31"/>
        <v>0</v>
      </c>
      <c r="Y47" s="242">
        <f t="shared" si="32"/>
        <v>0</v>
      </c>
      <c r="Z47" s="242">
        <f t="shared" si="33"/>
        <v>0</v>
      </c>
      <c r="AA47" s="242">
        <f t="shared" si="34"/>
        <v>0</v>
      </c>
      <c r="AC47" s="241">
        <v>15</v>
      </c>
      <c r="AQ47" s="237">
        <f t="shared" si="35"/>
        <v>16</v>
      </c>
      <c r="AR47" s="237" t="s">
        <v>511</v>
      </c>
      <c r="AS47" s="238" t="s">
        <v>351</v>
      </c>
      <c r="AX47" s="28" t="s">
        <v>399</v>
      </c>
      <c r="AY47" s="20">
        <f t="shared" si="23"/>
        <v>45</v>
      </c>
      <c r="AZ47" s="33" t="s">
        <v>252</v>
      </c>
      <c r="BA47" s="38">
        <v>5</v>
      </c>
      <c r="BB47" s="38">
        <v>2</v>
      </c>
      <c r="BC47" s="38">
        <v>3</v>
      </c>
      <c r="BD47" s="38">
        <v>6</v>
      </c>
      <c r="BE47" s="40" t="s">
        <v>251</v>
      </c>
      <c r="BF47" s="37">
        <v>30000</v>
      </c>
      <c r="BG47" s="189" t="s">
        <v>1023</v>
      </c>
      <c r="BH47" s="189" t="s">
        <v>11</v>
      </c>
      <c r="BI47" s="189" t="s">
        <v>11</v>
      </c>
      <c r="BJ47" s="189" t="s">
        <v>11</v>
      </c>
      <c r="BK47" s="189" t="s">
        <v>11</v>
      </c>
      <c r="BL47" s="189" t="s">
        <v>11</v>
      </c>
      <c r="BM47" s="189">
        <v>11</v>
      </c>
      <c r="BN47" s="189"/>
      <c r="BP47" s="25"/>
      <c r="BQ47" s="23"/>
      <c r="BR47" s="23"/>
      <c r="BT47" s="37"/>
      <c r="BU47" s="41"/>
      <c r="BV47" s="37"/>
      <c r="BW47" s="127"/>
      <c r="BX47" s="37"/>
      <c r="BY47" s="37"/>
      <c r="BZ47" s="37"/>
      <c r="CA47" s="41"/>
      <c r="GO47" s="189"/>
    </row>
    <row r="48" spans="22:197" ht="18" hidden="1" customHeight="1" x14ac:dyDescent="0.2">
      <c r="V48" s="242">
        <f t="shared" si="29"/>
        <v>0</v>
      </c>
      <c r="W48" s="242">
        <f t="shared" si="30"/>
        <v>0</v>
      </c>
      <c r="X48" s="242">
        <f t="shared" si="31"/>
        <v>0</v>
      </c>
      <c r="Y48" s="242">
        <f t="shared" si="32"/>
        <v>0</v>
      </c>
      <c r="Z48" s="242">
        <f t="shared" si="33"/>
        <v>0</v>
      </c>
      <c r="AA48" s="242">
        <f t="shared" si="34"/>
        <v>0</v>
      </c>
      <c r="AC48" s="241">
        <v>16</v>
      </c>
      <c r="AQ48" s="237">
        <f t="shared" si="35"/>
        <v>17</v>
      </c>
      <c r="AR48" s="237" t="s">
        <v>511</v>
      </c>
      <c r="AS48" s="238" t="s">
        <v>352</v>
      </c>
      <c r="AX48" s="28" t="s">
        <v>400</v>
      </c>
      <c r="AY48" s="20">
        <f t="shared" si="23"/>
        <v>46</v>
      </c>
      <c r="AZ48" s="306" t="s">
        <v>20</v>
      </c>
      <c r="BA48" s="22">
        <v>6</v>
      </c>
      <c r="BB48" s="22">
        <v>3</v>
      </c>
      <c r="BC48" s="22">
        <v>4</v>
      </c>
      <c r="BD48" s="22">
        <v>8</v>
      </c>
      <c r="BE48" s="39"/>
      <c r="BF48" s="23">
        <v>70000</v>
      </c>
      <c r="BG48" s="23" t="s">
        <v>193</v>
      </c>
      <c r="BH48" s="23">
        <v>20</v>
      </c>
      <c r="BI48" s="23">
        <v>20</v>
      </c>
      <c r="BJ48" s="23">
        <v>30</v>
      </c>
      <c r="BK48" s="23">
        <v>30</v>
      </c>
      <c r="BL48" s="23" t="s">
        <v>11</v>
      </c>
      <c r="BM48" s="23">
        <v>16</v>
      </c>
      <c r="BN48" s="23"/>
      <c r="BT48" s="37"/>
      <c r="BU48" s="41"/>
      <c r="BV48" s="37"/>
      <c r="BW48" s="127"/>
      <c r="BX48" s="37"/>
      <c r="BY48" s="37"/>
      <c r="BZ48" s="37"/>
      <c r="CA48" s="41"/>
      <c r="GO48" s="23"/>
    </row>
    <row r="49" spans="43:197" ht="18" hidden="1" customHeight="1" x14ac:dyDescent="0.2">
      <c r="AQ49" s="237">
        <f t="shared" si="35"/>
        <v>18</v>
      </c>
      <c r="AR49" s="237" t="s">
        <v>511</v>
      </c>
      <c r="AS49" s="238" t="s">
        <v>353</v>
      </c>
      <c r="AX49" s="28" t="s">
        <v>401</v>
      </c>
      <c r="AY49" s="20">
        <f t="shared" si="23"/>
        <v>47</v>
      </c>
      <c r="AZ49" s="306" t="s">
        <v>121</v>
      </c>
      <c r="BA49" s="22">
        <v>6</v>
      </c>
      <c r="BB49" s="22">
        <v>3</v>
      </c>
      <c r="BC49" s="22">
        <v>4</v>
      </c>
      <c r="BD49" s="22">
        <v>8</v>
      </c>
      <c r="BE49" s="39" t="s">
        <v>458</v>
      </c>
      <c r="BF49" s="23">
        <v>90000</v>
      </c>
      <c r="BG49" s="23" t="s">
        <v>194</v>
      </c>
      <c r="BH49" s="23">
        <v>20</v>
      </c>
      <c r="BI49" s="23">
        <v>20</v>
      </c>
      <c r="BJ49" s="23">
        <v>20</v>
      </c>
      <c r="BK49" s="23">
        <v>30</v>
      </c>
      <c r="BL49" s="23" t="s">
        <v>11</v>
      </c>
      <c r="BM49" s="23">
        <v>2</v>
      </c>
      <c r="BN49" s="23"/>
      <c r="BT49" s="37"/>
      <c r="BU49" s="41"/>
      <c r="BV49" s="37"/>
      <c r="BW49" s="127"/>
      <c r="BX49" s="37"/>
      <c r="BY49" s="37"/>
      <c r="BZ49" s="37"/>
      <c r="CA49" s="41"/>
      <c r="GO49" s="23"/>
    </row>
    <row r="50" spans="43:197" ht="18" hidden="1" customHeight="1" x14ac:dyDescent="0.2">
      <c r="AQ50" s="237">
        <f t="shared" si="35"/>
        <v>19</v>
      </c>
      <c r="AR50" s="237" t="s">
        <v>511</v>
      </c>
      <c r="AS50" s="238" t="s">
        <v>354</v>
      </c>
      <c r="AX50" s="28" t="s">
        <v>402</v>
      </c>
      <c r="AY50" s="20">
        <f t="shared" si="23"/>
        <v>48</v>
      </c>
      <c r="AZ50" s="306" t="s">
        <v>122</v>
      </c>
      <c r="BA50" s="22">
        <v>8</v>
      </c>
      <c r="BB50" s="22">
        <v>3</v>
      </c>
      <c r="BC50" s="22">
        <v>4</v>
      </c>
      <c r="BD50" s="22">
        <v>7</v>
      </c>
      <c r="BE50" s="39" t="s">
        <v>355</v>
      </c>
      <c r="BF50" s="23">
        <v>90000</v>
      </c>
      <c r="BG50" s="23" t="s">
        <v>195</v>
      </c>
      <c r="BH50" s="23">
        <v>20</v>
      </c>
      <c r="BI50" s="23">
        <v>20</v>
      </c>
      <c r="BJ50" s="23">
        <v>30</v>
      </c>
      <c r="BK50" s="23">
        <v>30</v>
      </c>
      <c r="BL50" s="23" t="s">
        <v>11</v>
      </c>
      <c r="BM50" s="23">
        <v>4</v>
      </c>
      <c r="BN50" s="23"/>
      <c r="BT50" s="37"/>
      <c r="BU50" s="41"/>
      <c r="BV50" s="37"/>
      <c r="BW50" s="127"/>
      <c r="BX50" s="37"/>
      <c r="BY50" s="37"/>
      <c r="BZ50" s="37"/>
      <c r="CA50" s="41"/>
      <c r="GO50" s="23"/>
    </row>
    <row r="51" spans="43:197" ht="18" hidden="1" customHeight="1" x14ac:dyDescent="0.2">
      <c r="AQ51" s="237">
        <f t="shared" si="35"/>
        <v>20</v>
      </c>
      <c r="AR51" s="237" t="s">
        <v>446</v>
      </c>
      <c r="AS51" s="238" t="s">
        <v>355</v>
      </c>
      <c r="AX51" s="28" t="s">
        <v>403</v>
      </c>
      <c r="AY51" s="20">
        <f t="shared" si="23"/>
        <v>49</v>
      </c>
      <c r="AZ51" s="306" t="s">
        <v>123</v>
      </c>
      <c r="BA51" s="22">
        <v>7</v>
      </c>
      <c r="BB51" s="22">
        <v>3</v>
      </c>
      <c r="BC51" s="22">
        <v>4</v>
      </c>
      <c r="BD51" s="22">
        <v>8</v>
      </c>
      <c r="BE51" s="39" t="s">
        <v>341</v>
      </c>
      <c r="BF51" s="23">
        <v>100000</v>
      </c>
      <c r="BG51" s="23" t="s">
        <v>196</v>
      </c>
      <c r="BH51" s="23">
        <v>20</v>
      </c>
      <c r="BI51" s="23">
        <v>20</v>
      </c>
      <c r="BJ51" s="23">
        <v>30</v>
      </c>
      <c r="BK51" s="23">
        <v>30</v>
      </c>
      <c r="BL51" s="23" t="s">
        <v>11</v>
      </c>
      <c r="BM51" s="23">
        <v>2</v>
      </c>
      <c r="BN51" s="23"/>
      <c r="BT51" s="37"/>
      <c r="BU51" s="41"/>
      <c r="BV51" s="37"/>
      <c r="BW51" s="127"/>
      <c r="BX51" s="37"/>
      <c r="BY51" s="37"/>
      <c r="BZ51" s="37"/>
      <c r="CA51" s="41"/>
      <c r="GO51" s="23"/>
    </row>
    <row r="52" spans="43:197" ht="18" hidden="1" customHeight="1" x14ac:dyDescent="0.2">
      <c r="AQ52" s="237">
        <f t="shared" si="35"/>
        <v>21</v>
      </c>
      <c r="AR52" s="237" t="s">
        <v>446</v>
      </c>
      <c r="AS52" s="238" t="s">
        <v>356</v>
      </c>
      <c r="AX52" s="28" t="s">
        <v>404</v>
      </c>
      <c r="AY52" s="20">
        <f t="shared" si="23"/>
        <v>50</v>
      </c>
      <c r="AZ52" s="33" t="s">
        <v>253</v>
      </c>
      <c r="BA52" s="38">
        <v>6</v>
      </c>
      <c r="BB52" s="38">
        <v>3</v>
      </c>
      <c r="BC52" s="38">
        <v>4</v>
      </c>
      <c r="BD52" s="38">
        <v>8</v>
      </c>
      <c r="BE52" s="40" t="s">
        <v>246</v>
      </c>
      <c r="BF52" s="37">
        <v>70000</v>
      </c>
      <c r="BG52" s="189" t="s">
        <v>317</v>
      </c>
      <c r="BH52" s="189" t="s">
        <v>11</v>
      </c>
      <c r="BI52" s="189" t="s">
        <v>11</v>
      </c>
      <c r="BJ52" s="189" t="s">
        <v>11</v>
      </c>
      <c r="BK52" s="189" t="s">
        <v>11</v>
      </c>
      <c r="BL52" s="189" t="s">
        <v>11</v>
      </c>
      <c r="BM52" s="189">
        <v>11</v>
      </c>
      <c r="BN52" s="37"/>
      <c r="BT52" s="37"/>
      <c r="BU52" s="41"/>
      <c r="BV52" s="37"/>
      <c r="BW52" s="127"/>
      <c r="BX52" s="37"/>
      <c r="BY52" s="37"/>
      <c r="BZ52" s="37"/>
      <c r="CA52" s="41"/>
      <c r="GO52" s="23"/>
    </row>
    <row r="53" spans="43:197" ht="18" hidden="1" customHeight="1" x14ac:dyDescent="0.2">
      <c r="AQ53" s="237">
        <f t="shared" si="35"/>
        <v>22</v>
      </c>
      <c r="AR53" s="237" t="s">
        <v>446</v>
      </c>
      <c r="AS53" s="238" t="s">
        <v>357</v>
      </c>
      <c r="AX53" s="28" t="s">
        <v>405</v>
      </c>
      <c r="AY53" s="20">
        <f t="shared" si="23"/>
        <v>51</v>
      </c>
      <c r="AZ53" s="306" t="s">
        <v>46</v>
      </c>
      <c r="BA53" s="22">
        <v>6</v>
      </c>
      <c r="BB53" s="22">
        <v>3</v>
      </c>
      <c r="BC53" s="22">
        <v>3</v>
      </c>
      <c r="BD53" s="22">
        <v>8</v>
      </c>
      <c r="BF53" s="37">
        <v>50000</v>
      </c>
      <c r="BG53" s="23" t="s">
        <v>197</v>
      </c>
      <c r="BH53" s="23">
        <v>20</v>
      </c>
      <c r="BI53" s="23">
        <v>30</v>
      </c>
      <c r="BJ53" s="23">
        <v>30</v>
      </c>
      <c r="BK53" s="23">
        <v>30</v>
      </c>
      <c r="BL53" s="23" t="s">
        <v>11</v>
      </c>
      <c r="BM53" s="23">
        <v>16</v>
      </c>
      <c r="BN53" s="189"/>
      <c r="BT53" s="37"/>
      <c r="BU53" s="41"/>
      <c r="BV53" s="37"/>
      <c r="BW53" s="127"/>
      <c r="BX53" s="37"/>
      <c r="BY53" s="37"/>
      <c r="BZ53" s="37"/>
      <c r="CA53" s="41"/>
      <c r="GO53" s="189"/>
    </row>
    <row r="54" spans="43:197" ht="18" hidden="1" customHeight="1" x14ac:dyDescent="0.2">
      <c r="AQ54" s="237">
        <f t="shared" si="35"/>
        <v>23</v>
      </c>
      <c r="AR54" s="237" t="s">
        <v>446</v>
      </c>
      <c r="AS54" s="238" t="s">
        <v>358</v>
      </c>
      <c r="AX54" s="28" t="s">
        <v>406</v>
      </c>
      <c r="AY54" s="20">
        <f t="shared" si="23"/>
        <v>52</v>
      </c>
      <c r="AZ54" s="306" t="s">
        <v>48</v>
      </c>
      <c r="BA54" s="22">
        <v>8</v>
      </c>
      <c r="BB54" s="22">
        <v>2</v>
      </c>
      <c r="BC54" s="22">
        <v>3</v>
      </c>
      <c r="BD54" s="22">
        <v>7</v>
      </c>
      <c r="BE54" s="39" t="s">
        <v>477</v>
      </c>
      <c r="BF54" s="307">
        <v>60000</v>
      </c>
      <c r="BG54" s="23" t="s">
        <v>198</v>
      </c>
      <c r="BH54" s="23">
        <v>20</v>
      </c>
      <c r="BI54" s="23">
        <v>20</v>
      </c>
      <c r="BJ54" s="23">
        <v>30</v>
      </c>
      <c r="BK54" s="23">
        <v>30</v>
      </c>
      <c r="BL54" s="23" t="s">
        <v>11</v>
      </c>
      <c r="BM54" s="23">
        <v>4</v>
      </c>
      <c r="BN54" s="37"/>
      <c r="BT54" s="37"/>
      <c r="BU54" s="41"/>
      <c r="BV54" s="37"/>
      <c r="BW54" s="127"/>
      <c r="BX54" s="37"/>
      <c r="BY54" s="37"/>
      <c r="BZ54" s="37"/>
      <c r="CA54" s="41"/>
      <c r="GO54" s="37"/>
    </row>
    <row r="55" spans="43:197" ht="18" hidden="1" customHeight="1" x14ac:dyDescent="0.2">
      <c r="AQ55" s="237">
        <f t="shared" si="35"/>
        <v>24</v>
      </c>
      <c r="AR55" s="237" t="s">
        <v>446</v>
      </c>
      <c r="AS55" s="238" t="s">
        <v>359</v>
      </c>
      <c r="AX55" s="28" t="s">
        <v>407</v>
      </c>
      <c r="AY55" s="20">
        <f t="shared" si="23"/>
        <v>53</v>
      </c>
      <c r="AZ55" s="306" t="s">
        <v>47</v>
      </c>
      <c r="BA55" s="22">
        <v>6</v>
      </c>
      <c r="BB55" s="22">
        <v>3</v>
      </c>
      <c r="BC55" s="22">
        <v>3</v>
      </c>
      <c r="BD55" s="22">
        <v>8</v>
      </c>
      <c r="BE55" s="39" t="s">
        <v>459</v>
      </c>
      <c r="BF55" s="37">
        <v>70000</v>
      </c>
      <c r="BG55" s="23" t="s">
        <v>199</v>
      </c>
      <c r="BH55" s="23">
        <v>20</v>
      </c>
      <c r="BI55" s="23">
        <v>30</v>
      </c>
      <c r="BJ55" s="23">
        <v>20</v>
      </c>
      <c r="BK55" s="23">
        <v>30</v>
      </c>
      <c r="BL55" s="23" t="s">
        <v>11</v>
      </c>
      <c r="BM55" s="23">
        <v>2</v>
      </c>
      <c r="BN55" s="37"/>
      <c r="BT55" s="37"/>
      <c r="BU55" s="41"/>
      <c r="BV55" s="37"/>
      <c r="BW55" s="127"/>
      <c r="BX55" s="37"/>
      <c r="BY55" s="37"/>
      <c r="BZ55" s="37"/>
      <c r="CA55" s="41"/>
      <c r="GO55" s="37"/>
    </row>
    <row r="56" spans="43:197" ht="18" hidden="1" customHeight="1" x14ac:dyDescent="0.2">
      <c r="AQ56" s="237">
        <f t="shared" si="35"/>
        <v>25</v>
      </c>
      <c r="AR56" s="237" t="s">
        <v>446</v>
      </c>
      <c r="AS56" s="238" t="s">
        <v>360</v>
      </c>
      <c r="AX56" s="28" t="s">
        <v>408</v>
      </c>
      <c r="AY56" s="20">
        <f t="shared" si="23"/>
        <v>54</v>
      </c>
      <c r="AZ56" s="306" t="s">
        <v>49</v>
      </c>
      <c r="BA56" s="38">
        <v>7</v>
      </c>
      <c r="BB56" s="38">
        <v>3</v>
      </c>
      <c r="BC56" s="38">
        <v>3</v>
      </c>
      <c r="BD56" s="38">
        <v>8</v>
      </c>
      <c r="BE56" s="39" t="s">
        <v>50</v>
      </c>
      <c r="BF56" s="37">
        <v>90000</v>
      </c>
      <c r="BG56" s="23" t="s">
        <v>200</v>
      </c>
      <c r="BH56" s="23">
        <v>20</v>
      </c>
      <c r="BI56" s="23">
        <v>30</v>
      </c>
      <c r="BJ56" s="23">
        <v>30</v>
      </c>
      <c r="BK56" s="23">
        <v>20</v>
      </c>
      <c r="BL56" s="23" t="s">
        <v>11</v>
      </c>
      <c r="BM56" s="23">
        <v>4</v>
      </c>
      <c r="BN56" s="37"/>
      <c r="BT56" s="37"/>
      <c r="BU56" s="41"/>
      <c r="BV56" s="37"/>
      <c r="BW56" s="127"/>
      <c r="BX56" s="37"/>
      <c r="BY56" s="37"/>
      <c r="BZ56" s="37"/>
      <c r="CA56" s="41"/>
      <c r="GO56" s="37"/>
    </row>
    <row r="57" spans="43:197" ht="18" hidden="1" customHeight="1" x14ac:dyDescent="0.2">
      <c r="AQ57" s="237">
        <f t="shared" si="35"/>
        <v>26</v>
      </c>
      <c r="AR57" s="237" t="s">
        <v>446</v>
      </c>
      <c r="AS57" s="238" t="s">
        <v>361</v>
      </c>
      <c r="AX57" s="28" t="s">
        <v>409</v>
      </c>
      <c r="AY57" s="20">
        <f t="shared" si="23"/>
        <v>55</v>
      </c>
      <c r="AZ57" s="304" t="s">
        <v>70</v>
      </c>
      <c r="BA57" s="38">
        <v>5</v>
      </c>
      <c r="BB57" s="38">
        <v>5</v>
      </c>
      <c r="BC57" s="38">
        <v>2</v>
      </c>
      <c r="BD57" s="38">
        <v>9</v>
      </c>
      <c r="BE57" s="40" t="s">
        <v>456</v>
      </c>
      <c r="BF57" s="37">
        <v>140000</v>
      </c>
      <c r="BG57" s="189" t="s">
        <v>318</v>
      </c>
      <c r="BH57" s="189">
        <v>30</v>
      </c>
      <c r="BI57" s="189">
        <v>30</v>
      </c>
      <c r="BJ57" s="189">
        <v>30</v>
      </c>
      <c r="BK57" s="189">
        <v>20</v>
      </c>
      <c r="BL57" s="189" t="s">
        <v>11</v>
      </c>
      <c r="BM57" s="37">
        <v>1</v>
      </c>
      <c r="BN57" s="37"/>
      <c r="BT57" s="37"/>
      <c r="BU57" s="41"/>
      <c r="BV57" s="37"/>
      <c r="BW57" s="127"/>
      <c r="BX57" s="37"/>
      <c r="BY57" s="37"/>
      <c r="BZ57" s="37"/>
      <c r="CA57" s="41"/>
      <c r="GO57" s="37"/>
    </row>
    <row r="58" spans="43:197" ht="18" hidden="1" customHeight="1" x14ac:dyDescent="0.2">
      <c r="AQ58" s="237">
        <f t="shared" si="35"/>
        <v>27</v>
      </c>
      <c r="AR58" s="237" t="s">
        <v>446</v>
      </c>
      <c r="AS58" s="238" t="s">
        <v>362</v>
      </c>
      <c r="AX58" s="28" t="s">
        <v>410</v>
      </c>
      <c r="AY58" s="20">
        <f t="shared" si="23"/>
        <v>56</v>
      </c>
      <c r="AZ58" s="33" t="s">
        <v>254</v>
      </c>
      <c r="BA58" s="38">
        <v>6</v>
      </c>
      <c r="BB58" s="38">
        <v>3</v>
      </c>
      <c r="BC58" s="38">
        <v>3</v>
      </c>
      <c r="BD58" s="38">
        <v>8</v>
      </c>
      <c r="BE58" s="40" t="s">
        <v>246</v>
      </c>
      <c r="BF58" s="37">
        <v>50000</v>
      </c>
      <c r="BG58" s="189" t="s">
        <v>426</v>
      </c>
      <c r="BH58" s="189" t="s">
        <v>11</v>
      </c>
      <c r="BI58" s="189" t="s">
        <v>11</v>
      </c>
      <c r="BJ58" s="189" t="s">
        <v>11</v>
      </c>
      <c r="BK58" s="189" t="s">
        <v>11</v>
      </c>
      <c r="BL58" s="189" t="s">
        <v>11</v>
      </c>
      <c r="BM58" s="189">
        <v>11</v>
      </c>
      <c r="BN58" s="189"/>
      <c r="BT58" s="37"/>
      <c r="BU58" s="41"/>
      <c r="BV58" s="37"/>
      <c r="BW58" s="127"/>
      <c r="BX58" s="37"/>
      <c r="BY58" s="37"/>
      <c r="BZ58" s="37"/>
      <c r="CA58" s="41"/>
      <c r="GO58" s="189"/>
    </row>
    <row r="59" spans="43:197" ht="18" hidden="1" customHeight="1" x14ac:dyDescent="0.2">
      <c r="AQ59" s="237">
        <f t="shared" si="35"/>
        <v>28</v>
      </c>
      <c r="AR59" s="237" t="s">
        <v>446</v>
      </c>
      <c r="AS59" s="238" t="s">
        <v>363</v>
      </c>
      <c r="AX59" s="28" t="s">
        <v>411</v>
      </c>
      <c r="AY59" s="20">
        <f t="shared" si="23"/>
        <v>57</v>
      </c>
      <c r="AZ59" s="304" t="s">
        <v>750</v>
      </c>
      <c r="BA59" s="38">
        <v>5</v>
      </c>
      <c r="BB59" s="38">
        <v>3</v>
      </c>
      <c r="BC59" s="38">
        <v>2</v>
      </c>
      <c r="BD59" s="38">
        <v>7</v>
      </c>
      <c r="BE59" s="40" t="s">
        <v>450</v>
      </c>
      <c r="BF59" s="37">
        <v>40000</v>
      </c>
      <c r="BG59" s="37" t="s">
        <v>201</v>
      </c>
      <c r="BH59" s="37">
        <v>20</v>
      </c>
      <c r="BI59" s="37">
        <v>30</v>
      </c>
      <c r="BJ59" s="37">
        <v>30</v>
      </c>
      <c r="BK59" s="37">
        <v>30</v>
      </c>
      <c r="BL59" s="37" t="s">
        <v>11</v>
      </c>
      <c r="BM59" s="37">
        <v>16</v>
      </c>
      <c r="BN59" s="189"/>
      <c r="BT59" s="37"/>
      <c r="BU59" s="41"/>
      <c r="BV59" s="37"/>
      <c r="BW59" s="127"/>
      <c r="BX59" s="37"/>
      <c r="BY59" s="37"/>
      <c r="BZ59" s="37"/>
      <c r="CA59" s="41"/>
      <c r="GO59" s="23"/>
    </row>
    <row r="60" spans="43:197" ht="18" hidden="1" customHeight="1" x14ac:dyDescent="0.2">
      <c r="AQ60" s="237">
        <f t="shared" si="35"/>
        <v>29</v>
      </c>
      <c r="AR60" s="237" t="s">
        <v>446</v>
      </c>
      <c r="AS60" s="238" t="s">
        <v>364</v>
      </c>
      <c r="AX60" s="315" t="s">
        <v>794</v>
      </c>
      <c r="AY60" s="20">
        <f t="shared" si="23"/>
        <v>58</v>
      </c>
      <c r="AZ60" s="304" t="s">
        <v>751</v>
      </c>
      <c r="BA60" s="38">
        <v>6</v>
      </c>
      <c r="BB60" s="38">
        <v>3</v>
      </c>
      <c r="BC60" s="38">
        <v>2</v>
      </c>
      <c r="BD60" s="38">
        <v>7</v>
      </c>
      <c r="BE60" s="40" t="s">
        <v>452</v>
      </c>
      <c r="BF60" s="37">
        <v>70000</v>
      </c>
      <c r="BG60" s="37" t="s">
        <v>202</v>
      </c>
      <c r="BH60" s="37">
        <v>20</v>
      </c>
      <c r="BI60" s="37">
        <v>30</v>
      </c>
      <c r="BJ60" s="37">
        <v>20</v>
      </c>
      <c r="BK60" s="37">
        <v>30</v>
      </c>
      <c r="BL60" s="37" t="s">
        <v>11</v>
      </c>
      <c r="BM60" s="37">
        <v>2</v>
      </c>
      <c r="BN60" s="37"/>
      <c r="BT60" s="37"/>
      <c r="BU60" s="41"/>
      <c r="BV60" s="37"/>
      <c r="BW60" s="127"/>
      <c r="BX60" s="37"/>
      <c r="BY60" s="37"/>
      <c r="BZ60" s="37"/>
      <c r="CA60" s="41"/>
      <c r="GO60" s="23"/>
    </row>
    <row r="61" spans="43:197" ht="18" hidden="1" customHeight="1" x14ac:dyDescent="0.2">
      <c r="AQ61" s="237">
        <f t="shared" si="35"/>
        <v>30</v>
      </c>
      <c r="AR61" s="237" t="s">
        <v>447</v>
      </c>
      <c r="AS61" s="238" t="s">
        <v>365</v>
      </c>
      <c r="AX61" s="315" t="s">
        <v>787</v>
      </c>
      <c r="AY61" s="20">
        <f t="shared" si="23"/>
        <v>59</v>
      </c>
      <c r="AZ61" s="304" t="s">
        <v>752</v>
      </c>
      <c r="BA61" s="38">
        <v>6</v>
      </c>
      <c r="BB61" s="38">
        <v>3</v>
      </c>
      <c r="BC61" s="38">
        <v>2</v>
      </c>
      <c r="BD61" s="38">
        <v>8</v>
      </c>
      <c r="BE61" s="40" t="s">
        <v>460</v>
      </c>
      <c r="BF61" s="37">
        <v>90000</v>
      </c>
      <c r="BG61" s="37" t="s">
        <v>203</v>
      </c>
      <c r="BH61" s="37">
        <v>20</v>
      </c>
      <c r="BI61" s="37">
        <v>30</v>
      </c>
      <c r="BJ61" s="37">
        <v>30</v>
      </c>
      <c r="BK61" s="37">
        <v>20</v>
      </c>
      <c r="BL61" s="37" t="s">
        <v>11</v>
      </c>
      <c r="BM61" s="37">
        <v>2</v>
      </c>
      <c r="BN61" s="37"/>
      <c r="BT61" s="37"/>
      <c r="BU61" s="41"/>
      <c r="BV61" s="37"/>
      <c r="BW61" s="127"/>
      <c r="BX61" s="37"/>
      <c r="BY61" s="37"/>
      <c r="BZ61" s="37"/>
      <c r="CA61" s="41"/>
      <c r="GO61" s="23"/>
    </row>
    <row r="62" spans="43:197" ht="18" hidden="1" customHeight="1" x14ac:dyDescent="0.2">
      <c r="AQ62" s="237">
        <f t="shared" si="35"/>
        <v>31</v>
      </c>
      <c r="AR62" s="237" t="s">
        <v>447</v>
      </c>
      <c r="AS62" s="238" t="s">
        <v>366</v>
      </c>
      <c r="AX62" s="315" t="s">
        <v>789</v>
      </c>
      <c r="AY62" s="20">
        <f t="shared" si="23"/>
        <v>60</v>
      </c>
      <c r="AZ62" s="304" t="s">
        <v>451</v>
      </c>
      <c r="BA62" s="38">
        <v>4</v>
      </c>
      <c r="BB62" s="38">
        <v>5</v>
      </c>
      <c r="BC62" s="38">
        <v>1</v>
      </c>
      <c r="BD62" s="38">
        <v>9</v>
      </c>
      <c r="BE62" s="40" t="s">
        <v>583</v>
      </c>
      <c r="BF62" s="37">
        <v>100000</v>
      </c>
      <c r="BG62" s="37" t="s">
        <v>204</v>
      </c>
      <c r="BH62" s="37">
        <v>30</v>
      </c>
      <c r="BI62" s="37">
        <v>30</v>
      </c>
      <c r="BJ62" s="37">
        <v>30</v>
      </c>
      <c r="BK62" s="37">
        <v>20</v>
      </c>
      <c r="BL62" s="37" t="s">
        <v>11</v>
      </c>
      <c r="BM62" s="37">
        <v>4</v>
      </c>
      <c r="BN62" s="37"/>
      <c r="BT62" s="37"/>
      <c r="BU62" s="41"/>
      <c r="BV62" s="37"/>
      <c r="BW62" s="127"/>
      <c r="BX62" s="37"/>
      <c r="BY62" s="37"/>
      <c r="BZ62" s="37"/>
      <c r="CA62" s="41"/>
      <c r="GO62" s="189"/>
    </row>
    <row r="63" spans="43:197" ht="18" hidden="1" customHeight="1" x14ac:dyDescent="0.2">
      <c r="AQ63" s="237">
        <f t="shared" si="35"/>
        <v>32</v>
      </c>
      <c r="AR63" s="237" t="s">
        <v>447</v>
      </c>
      <c r="AS63" s="238" t="s">
        <v>367</v>
      </c>
      <c r="AX63" s="315" t="s">
        <v>825</v>
      </c>
      <c r="AY63" s="20">
        <f t="shared" si="23"/>
        <v>61</v>
      </c>
      <c r="AZ63" s="33" t="s">
        <v>438</v>
      </c>
      <c r="BA63" s="38">
        <v>5</v>
      </c>
      <c r="BB63" s="38">
        <v>3</v>
      </c>
      <c r="BC63" s="38">
        <v>2</v>
      </c>
      <c r="BD63" s="38">
        <v>7</v>
      </c>
      <c r="BE63" s="40" t="s">
        <v>579</v>
      </c>
      <c r="BF63" s="37">
        <v>40000</v>
      </c>
      <c r="BG63" s="189" t="s">
        <v>319</v>
      </c>
      <c r="BH63" s="189" t="s">
        <v>11</v>
      </c>
      <c r="BI63" s="189" t="s">
        <v>11</v>
      </c>
      <c r="BJ63" s="189" t="s">
        <v>11</v>
      </c>
      <c r="BK63" s="189" t="s">
        <v>11</v>
      </c>
      <c r="BL63" s="189" t="s">
        <v>11</v>
      </c>
      <c r="BM63" s="189">
        <v>11</v>
      </c>
      <c r="BN63" s="37"/>
      <c r="BT63" s="37"/>
      <c r="BU63" s="41"/>
      <c r="BV63" s="37"/>
      <c r="BW63" s="127"/>
      <c r="BX63" s="37"/>
      <c r="BY63" s="37"/>
      <c r="BZ63" s="37"/>
      <c r="CA63" s="41"/>
      <c r="GO63" s="37"/>
    </row>
    <row r="64" spans="43:197" ht="18" hidden="1" customHeight="1" x14ac:dyDescent="0.2">
      <c r="AQ64" s="237">
        <f t="shared" si="35"/>
        <v>33</v>
      </c>
      <c r="AR64" s="237" t="s">
        <v>447</v>
      </c>
      <c r="AS64" s="238" t="s">
        <v>368</v>
      </c>
      <c r="AX64" s="315" t="s">
        <v>889</v>
      </c>
      <c r="AY64" s="20">
        <f t="shared" si="23"/>
        <v>62</v>
      </c>
      <c r="AZ64" s="304" t="s">
        <v>753</v>
      </c>
      <c r="BA64" s="38">
        <v>8</v>
      </c>
      <c r="BB64" s="38">
        <v>2</v>
      </c>
      <c r="BC64" s="38">
        <v>3</v>
      </c>
      <c r="BD64" s="38">
        <v>7</v>
      </c>
      <c r="BE64" s="40" t="s">
        <v>461</v>
      </c>
      <c r="BF64" s="37">
        <v>60000</v>
      </c>
      <c r="BG64" s="37" t="s">
        <v>414</v>
      </c>
      <c r="BH64" s="37">
        <v>30</v>
      </c>
      <c r="BI64" s="37">
        <v>20</v>
      </c>
      <c r="BJ64" s="37">
        <v>30</v>
      </c>
      <c r="BK64" s="37">
        <v>30</v>
      </c>
      <c r="BL64" s="37" t="s">
        <v>11</v>
      </c>
      <c r="BM64" s="189">
        <v>16</v>
      </c>
      <c r="BN64" s="37"/>
      <c r="BT64" s="37"/>
      <c r="BU64" s="41"/>
      <c r="BV64" s="37"/>
      <c r="BW64" s="127"/>
      <c r="BX64" s="37"/>
      <c r="BY64" s="37"/>
      <c r="BZ64" s="37"/>
      <c r="CA64" s="41"/>
      <c r="GO64" s="37"/>
    </row>
    <row r="65" spans="43:197" ht="18" hidden="1" customHeight="1" x14ac:dyDescent="0.2">
      <c r="AQ65" s="237">
        <f t="shared" si="35"/>
        <v>34</v>
      </c>
      <c r="AR65" s="237" t="s">
        <v>447</v>
      </c>
      <c r="AS65" s="238" t="s">
        <v>369</v>
      </c>
      <c r="AX65" s="315" t="s">
        <v>1026</v>
      </c>
      <c r="AY65" s="20">
        <f t="shared" si="23"/>
        <v>63</v>
      </c>
      <c r="AZ65" s="319" t="s">
        <v>1060</v>
      </c>
      <c r="BA65" s="38">
        <v>7</v>
      </c>
      <c r="BB65" s="38">
        <v>2</v>
      </c>
      <c r="BC65" s="38">
        <v>3</v>
      </c>
      <c r="BD65" s="38">
        <v>7</v>
      </c>
      <c r="BE65" s="40" t="s">
        <v>1064</v>
      </c>
      <c r="BF65" s="37">
        <v>70000</v>
      </c>
      <c r="BG65" s="37" t="s">
        <v>415</v>
      </c>
      <c r="BH65" s="37">
        <v>30</v>
      </c>
      <c r="BI65" s="37">
        <v>20</v>
      </c>
      <c r="BJ65" s="37">
        <v>30</v>
      </c>
      <c r="BK65" s="37">
        <v>30</v>
      </c>
      <c r="BL65" s="37" t="s">
        <v>11</v>
      </c>
      <c r="BM65" s="189">
        <v>2</v>
      </c>
      <c r="BN65" s="37"/>
      <c r="BT65" s="37"/>
      <c r="BU65" s="41"/>
      <c r="BV65" s="37"/>
      <c r="BW65" s="127"/>
      <c r="BX65" s="37"/>
      <c r="BY65" s="37"/>
      <c r="BZ65" s="37"/>
      <c r="CA65" s="41"/>
      <c r="GO65" s="37"/>
    </row>
    <row r="66" spans="43:197" ht="18" hidden="1" customHeight="1" x14ac:dyDescent="0.2">
      <c r="AQ66" s="237">
        <f t="shared" si="35"/>
        <v>35</v>
      </c>
      <c r="AR66" s="237" t="s">
        <v>447</v>
      </c>
      <c r="AS66" s="238" t="s">
        <v>78</v>
      </c>
      <c r="AX66" s="315"/>
      <c r="AY66" s="20">
        <f>IF(AZ66="","",AY65+1)</f>
        <v>64</v>
      </c>
      <c r="AZ66" s="304" t="s">
        <v>754</v>
      </c>
      <c r="BA66" s="38">
        <v>6</v>
      </c>
      <c r="BB66" s="38">
        <v>4</v>
      </c>
      <c r="BC66" s="38">
        <v>1</v>
      </c>
      <c r="BD66" s="38">
        <v>9</v>
      </c>
      <c r="BF66" s="37">
        <v>80000</v>
      </c>
      <c r="BG66" s="189" t="s">
        <v>320</v>
      </c>
      <c r="BH66" s="37">
        <v>20</v>
      </c>
      <c r="BI66" s="37">
        <v>30</v>
      </c>
      <c r="BJ66" s="37">
        <v>30</v>
      </c>
      <c r="BK66" s="37">
        <v>20</v>
      </c>
      <c r="BL66" s="37" t="s">
        <v>11</v>
      </c>
      <c r="BM66" s="37">
        <v>6</v>
      </c>
      <c r="BN66" s="37"/>
      <c r="BT66" s="37"/>
      <c r="BU66" s="41"/>
      <c r="BV66" s="37"/>
      <c r="BW66" s="127"/>
      <c r="BX66" s="37"/>
      <c r="BY66" s="37"/>
      <c r="BZ66" s="37"/>
      <c r="CA66" s="41"/>
      <c r="GO66" s="37"/>
    </row>
    <row r="67" spans="43:197" ht="18" hidden="1" customHeight="1" x14ac:dyDescent="0.2">
      <c r="AQ67" s="237">
        <f t="shared" si="35"/>
        <v>36</v>
      </c>
      <c r="AR67" s="237" t="s">
        <v>447</v>
      </c>
      <c r="AS67" s="238" t="s">
        <v>370</v>
      </c>
      <c r="AY67" s="20">
        <f t="shared" si="23"/>
        <v>65</v>
      </c>
      <c r="AZ67" s="304" t="s">
        <v>72</v>
      </c>
      <c r="BA67" s="38">
        <v>6</v>
      </c>
      <c r="BB67" s="38">
        <v>5</v>
      </c>
      <c r="BC67" s="38">
        <v>1</v>
      </c>
      <c r="BD67" s="38">
        <v>9</v>
      </c>
      <c r="BE67" s="40" t="s">
        <v>453</v>
      </c>
      <c r="BF67" s="37">
        <v>140000</v>
      </c>
      <c r="BG67" s="189" t="s">
        <v>423</v>
      </c>
      <c r="BH67" s="189">
        <v>30</v>
      </c>
      <c r="BI67" s="189">
        <v>30</v>
      </c>
      <c r="BJ67" s="189">
        <v>30</v>
      </c>
      <c r="BK67" s="189">
        <v>20</v>
      </c>
      <c r="BL67" s="189" t="s">
        <v>11</v>
      </c>
      <c r="BM67" s="37">
        <v>1</v>
      </c>
      <c r="BN67" s="37"/>
      <c r="BT67" s="37"/>
      <c r="BU67" s="41"/>
      <c r="BV67" s="37"/>
      <c r="BW67" s="127"/>
      <c r="BX67" s="37"/>
      <c r="BY67" s="37"/>
      <c r="BZ67" s="37"/>
      <c r="CA67" s="41"/>
      <c r="GO67" s="37"/>
    </row>
    <row r="68" spans="43:197" ht="18" hidden="1" customHeight="1" x14ac:dyDescent="0.2">
      <c r="AQ68" s="237">
        <f t="shared" si="35"/>
        <v>37</v>
      </c>
      <c r="AR68" s="237" t="s">
        <v>448</v>
      </c>
      <c r="AS68" s="238" t="s">
        <v>379</v>
      </c>
      <c r="AY68" s="20">
        <f t="shared" si="23"/>
        <v>66</v>
      </c>
      <c r="AZ68" s="33" t="s">
        <v>416</v>
      </c>
      <c r="BA68" s="38">
        <v>8</v>
      </c>
      <c r="BB68" s="38">
        <v>2</v>
      </c>
      <c r="BC68" s="38">
        <v>3</v>
      </c>
      <c r="BD68" s="38">
        <v>7</v>
      </c>
      <c r="BE68" s="40" t="s">
        <v>256</v>
      </c>
      <c r="BF68" s="37">
        <v>60000</v>
      </c>
      <c r="BG68" s="37" t="s">
        <v>1065</v>
      </c>
      <c r="BH68" s="189" t="s">
        <v>11</v>
      </c>
      <c r="BI68" s="189" t="s">
        <v>11</v>
      </c>
      <c r="BJ68" s="189" t="s">
        <v>11</v>
      </c>
      <c r="BK68" s="189" t="s">
        <v>11</v>
      </c>
      <c r="BL68" s="189" t="s">
        <v>11</v>
      </c>
      <c r="BM68" s="37">
        <v>11</v>
      </c>
      <c r="BN68" s="189"/>
      <c r="BT68" s="37"/>
      <c r="BU68" s="41"/>
      <c r="BV68" s="37"/>
      <c r="BW68" s="127"/>
      <c r="BX68" s="37"/>
      <c r="BY68" s="37"/>
      <c r="BZ68" s="37"/>
      <c r="CA68" s="41"/>
      <c r="GO68" s="189"/>
    </row>
    <row r="69" spans="43:197" ht="18" hidden="1" customHeight="1" x14ac:dyDescent="0.2">
      <c r="AQ69" s="237">
        <f t="shared" si="35"/>
        <v>38</v>
      </c>
      <c r="AR69" s="237" t="s">
        <v>448</v>
      </c>
      <c r="AS69" s="238" t="s">
        <v>380</v>
      </c>
      <c r="AY69" s="20">
        <f t="shared" ref="AY69:AY132" si="36">IF(AZ69="","",AY68+1)</f>
        <v>67</v>
      </c>
      <c r="AZ69" s="304" t="s">
        <v>758</v>
      </c>
      <c r="BA69" s="38">
        <v>4</v>
      </c>
      <c r="BB69" s="38">
        <v>3</v>
      </c>
      <c r="BC69" s="38">
        <v>2</v>
      </c>
      <c r="BD69" s="38">
        <v>8</v>
      </c>
      <c r="BE69" s="40" t="s">
        <v>402</v>
      </c>
      <c r="BF69" s="37">
        <v>40000</v>
      </c>
      <c r="BG69" s="37" t="s">
        <v>228</v>
      </c>
      <c r="BH69" s="37">
        <v>20</v>
      </c>
      <c r="BI69" s="37">
        <v>30</v>
      </c>
      <c r="BJ69" s="37">
        <v>30</v>
      </c>
      <c r="BK69" s="37">
        <v>30</v>
      </c>
      <c r="BL69" s="37" t="s">
        <v>11</v>
      </c>
      <c r="BM69" s="37">
        <v>16</v>
      </c>
      <c r="BN69" s="37"/>
      <c r="BT69" s="37"/>
      <c r="BU69" s="41"/>
      <c r="BV69" s="37"/>
      <c r="BW69" s="127"/>
      <c r="BX69" s="37"/>
      <c r="BY69" s="37"/>
      <c r="BZ69" s="37"/>
      <c r="CA69" s="41"/>
      <c r="GO69" s="37"/>
    </row>
    <row r="70" spans="43:197" ht="18" hidden="1" customHeight="1" x14ac:dyDescent="0.2">
      <c r="AQ70" s="237">
        <f t="shared" si="35"/>
        <v>39</v>
      </c>
      <c r="AR70" s="237" t="s">
        <v>448</v>
      </c>
      <c r="AS70" s="238" t="s">
        <v>371</v>
      </c>
      <c r="AY70" s="20">
        <f t="shared" si="36"/>
        <v>68</v>
      </c>
      <c r="AZ70" s="304" t="s">
        <v>835</v>
      </c>
      <c r="BA70" s="38">
        <v>7</v>
      </c>
      <c r="BB70" s="38">
        <v>3</v>
      </c>
      <c r="BC70" s="38">
        <v>3</v>
      </c>
      <c r="BD70" s="38">
        <v>7</v>
      </c>
      <c r="BE70" s="40" t="s">
        <v>358</v>
      </c>
      <c r="BF70" s="37">
        <v>70000</v>
      </c>
      <c r="BG70" s="37" t="s">
        <v>229</v>
      </c>
      <c r="BH70" s="37">
        <v>20</v>
      </c>
      <c r="BI70" s="37">
        <v>20</v>
      </c>
      <c r="BJ70" s="37">
        <v>30</v>
      </c>
      <c r="BK70" s="37">
        <v>30</v>
      </c>
      <c r="BL70" s="37" t="s">
        <v>11</v>
      </c>
      <c r="BM70" s="37">
        <v>2</v>
      </c>
      <c r="BN70" s="37"/>
      <c r="BT70" s="37"/>
      <c r="BU70" s="41"/>
      <c r="BV70" s="37"/>
      <c r="BW70" s="127"/>
      <c r="BX70" s="37"/>
      <c r="BY70" s="37"/>
      <c r="BZ70" s="37"/>
      <c r="CA70" s="41"/>
      <c r="GO70" s="37"/>
    </row>
    <row r="71" spans="43:197" ht="18" hidden="1" customHeight="1" x14ac:dyDescent="0.2">
      <c r="AQ71" s="237">
        <f t="shared" si="35"/>
        <v>40</v>
      </c>
      <c r="AR71" s="237" t="s">
        <v>448</v>
      </c>
      <c r="AS71" s="238" t="s">
        <v>372</v>
      </c>
      <c r="AY71" s="20">
        <f t="shared" si="36"/>
        <v>69</v>
      </c>
      <c r="AZ71" s="304" t="s">
        <v>759</v>
      </c>
      <c r="BA71" s="38">
        <v>6</v>
      </c>
      <c r="BB71" s="38">
        <v>3</v>
      </c>
      <c r="BC71" s="38">
        <v>3</v>
      </c>
      <c r="BD71" s="38">
        <v>8</v>
      </c>
      <c r="BE71" s="40" t="s">
        <v>455</v>
      </c>
      <c r="BF71" s="37">
        <v>90000</v>
      </c>
      <c r="BG71" s="37" t="s">
        <v>230</v>
      </c>
      <c r="BH71" s="37">
        <v>20</v>
      </c>
      <c r="BI71" s="37">
        <v>30</v>
      </c>
      <c r="BJ71" s="37">
        <v>30</v>
      </c>
      <c r="BK71" s="37">
        <v>20</v>
      </c>
      <c r="BL71" s="37" t="s">
        <v>11</v>
      </c>
      <c r="BM71" s="37">
        <v>2</v>
      </c>
      <c r="BN71" s="37"/>
      <c r="BT71" s="37"/>
      <c r="BU71" s="41"/>
      <c r="BV71" s="37"/>
      <c r="BW71" s="127"/>
      <c r="BX71" s="37"/>
      <c r="BY71" s="37"/>
      <c r="BZ71" s="37"/>
      <c r="CA71" s="41"/>
      <c r="GO71" s="37"/>
    </row>
    <row r="72" spans="43:197" ht="18" hidden="1" customHeight="1" x14ac:dyDescent="0.2">
      <c r="AQ72" s="237">
        <f t="shared" si="35"/>
        <v>41</v>
      </c>
      <c r="AR72" s="237" t="s">
        <v>448</v>
      </c>
      <c r="AS72" s="238" t="s">
        <v>373</v>
      </c>
      <c r="AY72" s="20">
        <f t="shared" si="36"/>
        <v>70</v>
      </c>
      <c r="AZ72" s="304" t="s">
        <v>79</v>
      </c>
      <c r="BA72" s="38">
        <v>4</v>
      </c>
      <c r="BB72" s="38">
        <v>4</v>
      </c>
      <c r="BC72" s="38">
        <v>2</v>
      </c>
      <c r="BD72" s="38">
        <v>9</v>
      </c>
      <c r="BE72" s="40" t="s">
        <v>454</v>
      </c>
      <c r="BF72" s="37">
        <v>110000</v>
      </c>
      <c r="BG72" s="37" t="s">
        <v>231</v>
      </c>
      <c r="BH72" s="37">
        <v>20</v>
      </c>
      <c r="BI72" s="37">
        <v>30</v>
      </c>
      <c r="BJ72" s="37">
        <v>30</v>
      </c>
      <c r="BK72" s="37">
        <v>20</v>
      </c>
      <c r="BL72" s="37" t="s">
        <v>11</v>
      </c>
      <c r="BM72" s="37">
        <v>2</v>
      </c>
      <c r="BN72" s="37"/>
      <c r="BT72" s="37"/>
      <c r="BU72" s="41"/>
      <c r="BV72" s="37"/>
      <c r="BW72" s="127"/>
      <c r="BX72" s="37"/>
      <c r="BY72" s="37"/>
      <c r="BZ72" s="37"/>
      <c r="CA72" s="41"/>
      <c r="GO72" s="37"/>
    </row>
    <row r="73" spans="43:197" ht="18" hidden="1" customHeight="1" x14ac:dyDescent="0.2">
      <c r="AQ73" s="237">
        <f t="shared" si="35"/>
        <v>42</v>
      </c>
      <c r="AR73" s="237" t="s">
        <v>448</v>
      </c>
      <c r="AS73" s="238" t="s">
        <v>374</v>
      </c>
      <c r="AY73" s="20">
        <f t="shared" si="36"/>
        <v>71</v>
      </c>
      <c r="AZ73" s="304" t="s">
        <v>760</v>
      </c>
      <c r="BA73" s="38">
        <v>8</v>
      </c>
      <c r="BB73" s="38">
        <v>3</v>
      </c>
      <c r="BC73" s="38">
        <v>3</v>
      </c>
      <c r="BD73" s="38">
        <v>8</v>
      </c>
      <c r="BE73" s="40" t="s">
        <v>440</v>
      </c>
      <c r="BF73" s="37">
        <v>120000</v>
      </c>
      <c r="BG73" s="37" t="s">
        <v>232</v>
      </c>
      <c r="BH73" s="37">
        <v>20</v>
      </c>
      <c r="BI73" s="37">
        <v>20</v>
      </c>
      <c r="BJ73" s="37">
        <v>30</v>
      </c>
      <c r="BK73" s="37">
        <v>30</v>
      </c>
      <c r="BL73" s="37" t="s">
        <v>11</v>
      </c>
      <c r="BM73" s="37">
        <v>2</v>
      </c>
      <c r="BN73" s="37"/>
      <c r="BT73" s="37"/>
      <c r="BU73" s="41"/>
      <c r="BV73" s="37"/>
      <c r="BW73" s="127"/>
      <c r="BX73" s="37"/>
      <c r="BY73" s="37"/>
      <c r="BZ73" s="37"/>
      <c r="CA73" s="41"/>
      <c r="GO73" s="37"/>
    </row>
    <row r="74" spans="43:197" ht="18" hidden="1" customHeight="1" x14ac:dyDescent="0.2">
      <c r="AQ74" s="237">
        <f t="shared" si="35"/>
        <v>43</v>
      </c>
      <c r="AR74" s="237" t="s">
        <v>448</v>
      </c>
      <c r="AS74" s="238" t="s">
        <v>375</v>
      </c>
      <c r="AY74" s="20">
        <f t="shared" si="36"/>
        <v>72</v>
      </c>
      <c r="AZ74" s="304" t="s">
        <v>762</v>
      </c>
      <c r="BA74" s="38">
        <v>4</v>
      </c>
      <c r="BB74" s="38">
        <v>3</v>
      </c>
      <c r="BC74" s="38">
        <v>2</v>
      </c>
      <c r="BD74" s="38">
        <v>8</v>
      </c>
      <c r="BE74" s="40" t="s">
        <v>255</v>
      </c>
      <c r="BF74" s="37">
        <v>40000</v>
      </c>
      <c r="BG74" s="189" t="s">
        <v>321</v>
      </c>
      <c r="BH74" s="189" t="s">
        <v>11</v>
      </c>
      <c r="BI74" s="189" t="s">
        <v>11</v>
      </c>
      <c r="BJ74" s="189" t="s">
        <v>11</v>
      </c>
      <c r="BK74" s="189" t="s">
        <v>11</v>
      </c>
      <c r="BL74" s="189" t="s">
        <v>11</v>
      </c>
      <c r="BM74" s="189">
        <v>11</v>
      </c>
      <c r="BN74" s="37"/>
      <c r="BT74" s="37"/>
      <c r="BU74" s="41"/>
      <c r="BV74" s="37"/>
      <c r="BW74" s="127"/>
      <c r="BX74" s="37"/>
      <c r="BY74" s="37"/>
      <c r="BZ74" s="37"/>
      <c r="CA74" s="41"/>
      <c r="GO74" s="23"/>
    </row>
    <row r="75" spans="43:197" ht="18" hidden="1" customHeight="1" x14ac:dyDescent="0.2">
      <c r="AQ75" s="237">
        <f t="shared" si="35"/>
        <v>44</v>
      </c>
      <c r="AR75" s="237" t="s">
        <v>448</v>
      </c>
      <c r="AS75" s="238" t="s">
        <v>376</v>
      </c>
      <c r="AY75" s="20">
        <f t="shared" si="36"/>
        <v>73</v>
      </c>
      <c r="AZ75" s="304" t="s">
        <v>55</v>
      </c>
      <c r="BA75" s="38">
        <v>6</v>
      </c>
      <c r="BB75" s="38">
        <v>3</v>
      </c>
      <c r="BC75" s="38">
        <v>3</v>
      </c>
      <c r="BD75" s="38">
        <v>7</v>
      </c>
      <c r="BE75" s="40" t="s">
        <v>21</v>
      </c>
      <c r="BF75" s="37">
        <v>50000</v>
      </c>
      <c r="BG75" s="37" t="s">
        <v>205</v>
      </c>
      <c r="BH75" s="37">
        <v>20</v>
      </c>
      <c r="BI75" s="37">
        <v>30</v>
      </c>
      <c r="BJ75" s="37">
        <v>30</v>
      </c>
      <c r="BK75" s="37">
        <v>30</v>
      </c>
      <c r="BL75" s="37" t="s">
        <v>11</v>
      </c>
      <c r="BM75" s="37">
        <v>16</v>
      </c>
      <c r="BN75" s="189"/>
      <c r="BT75" s="37"/>
      <c r="BU75" s="41"/>
      <c r="BV75" s="37"/>
      <c r="BW75" s="127"/>
      <c r="BX75" s="37"/>
      <c r="BY75" s="37"/>
      <c r="BZ75" s="37"/>
      <c r="CA75" s="41"/>
      <c r="GO75" s="189"/>
    </row>
    <row r="76" spans="43:197" ht="18" hidden="1" customHeight="1" x14ac:dyDescent="0.2">
      <c r="AQ76" s="237">
        <f t="shared" si="35"/>
        <v>45</v>
      </c>
      <c r="AR76" s="237" t="s">
        <v>448</v>
      </c>
      <c r="AS76" s="238" t="s">
        <v>377</v>
      </c>
      <c r="AY76" s="20">
        <f t="shared" si="36"/>
        <v>74</v>
      </c>
      <c r="AZ76" s="304" t="s">
        <v>56</v>
      </c>
      <c r="BA76" s="38">
        <v>6</v>
      </c>
      <c r="BB76" s="38">
        <v>3</v>
      </c>
      <c r="BC76" s="38">
        <v>3</v>
      </c>
      <c r="BD76" s="38">
        <v>7</v>
      </c>
      <c r="BE76" s="40" t="s">
        <v>479</v>
      </c>
      <c r="BF76" s="37">
        <v>70000</v>
      </c>
      <c r="BG76" s="37" t="s">
        <v>206</v>
      </c>
      <c r="BH76" s="37">
        <v>20</v>
      </c>
      <c r="BI76" s="37">
        <v>30</v>
      </c>
      <c r="BJ76" s="37">
        <v>20</v>
      </c>
      <c r="BK76" s="37">
        <v>30</v>
      </c>
      <c r="BL76" s="37" t="s">
        <v>11</v>
      </c>
      <c r="BM76" s="37">
        <v>2</v>
      </c>
      <c r="BN76" s="37"/>
      <c r="BT76" s="37"/>
      <c r="BU76" s="41"/>
      <c r="BV76" s="37"/>
      <c r="BW76" s="127"/>
      <c r="BX76" s="37"/>
      <c r="BY76" s="37"/>
      <c r="BZ76" s="37"/>
      <c r="CA76" s="41"/>
      <c r="GO76" s="37"/>
    </row>
    <row r="77" spans="43:197" ht="18" hidden="1" customHeight="1" x14ac:dyDescent="0.2">
      <c r="AQ77" s="237">
        <f t="shared" si="35"/>
        <v>46</v>
      </c>
      <c r="AR77" s="237" t="s">
        <v>448</v>
      </c>
      <c r="AS77" s="238" t="s">
        <v>378</v>
      </c>
      <c r="AY77" s="20">
        <f t="shared" si="36"/>
        <v>75</v>
      </c>
      <c r="AZ77" s="304" t="s">
        <v>170</v>
      </c>
      <c r="BA77" s="38">
        <v>7</v>
      </c>
      <c r="BB77" s="38">
        <v>3</v>
      </c>
      <c r="BC77" s="38">
        <v>3</v>
      </c>
      <c r="BD77" s="38">
        <v>7</v>
      </c>
      <c r="BE77" s="40" t="s">
        <v>481</v>
      </c>
      <c r="BF77" s="37">
        <v>90000</v>
      </c>
      <c r="BG77" s="37" t="s">
        <v>207</v>
      </c>
      <c r="BH77" s="37">
        <v>20</v>
      </c>
      <c r="BI77" s="37">
        <v>20</v>
      </c>
      <c r="BJ77" s="37">
        <v>30</v>
      </c>
      <c r="BK77" s="37">
        <v>30</v>
      </c>
      <c r="BL77" s="37" t="s">
        <v>11</v>
      </c>
      <c r="BM77" s="37">
        <v>2</v>
      </c>
      <c r="BN77" s="37"/>
      <c r="BT77" s="37"/>
      <c r="BU77" s="41"/>
      <c r="BV77" s="37"/>
      <c r="BW77" s="127"/>
      <c r="BX77" s="37"/>
      <c r="BY77" s="37"/>
      <c r="BZ77" s="37"/>
      <c r="CA77" s="41"/>
      <c r="GO77" s="37"/>
    </row>
    <row r="78" spans="43:197" ht="18" hidden="1" customHeight="1" x14ac:dyDescent="0.2">
      <c r="AQ78" s="237">
        <f t="shared" si="35"/>
        <v>47</v>
      </c>
      <c r="AR78" s="237" t="s">
        <v>449</v>
      </c>
      <c r="AS78" s="238" t="s">
        <v>381</v>
      </c>
      <c r="AY78" s="20">
        <f t="shared" si="36"/>
        <v>76</v>
      </c>
      <c r="AZ78" s="304" t="s">
        <v>672</v>
      </c>
      <c r="BA78" s="38">
        <v>6</v>
      </c>
      <c r="BB78" s="38">
        <v>3</v>
      </c>
      <c r="BC78" s="38">
        <v>3</v>
      </c>
      <c r="BD78" s="38">
        <v>7</v>
      </c>
      <c r="BE78" s="40" t="s">
        <v>480</v>
      </c>
      <c r="BF78" s="37">
        <v>90000</v>
      </c>
      <c r="BG78" s="37" t="s">
        <v>208</v>
      </c>
      <c r="BH78" s="37">
        <v>20</v>
      </c>
      <c r="BI78" s="37">
        <v>30</v>
      </c>
      <c r="BJ78" s="37">
        <v>30</v>
      </c>
      <c r="BK78" s="37">
        <v>20</v>
      </c>
      <c r="BL78" s="37" t="s">
        <v>11</v>
      </c>
      <c r="BM78" s="37">
        <v>2</v>
      </c>
      <c r="BN78" s="37"/>
      <c r="BT78" s="37"/>
      <c r="BU78" s="41"/>
      <c r="BV78" s="37"/>
      <c r="BW78" s="127"/>
      <c r="BX78" s="37"/>
      <c r="BY78" s="37"/>
      <c r="BZ78" s="37"/>
      <c r="CA78" s="41"/>
      <c r="GO78" s="37"/>
    </row>
    <row r="79" spans="43:197" ht="18" hidden="1" customHeight="1" x14ac:dyDescent="0.2">
      <c r="AQ79" s="237">
        <f t="shared" si="35"/>
        <v>48</v>
      </c>
      <c r="AR79" s="237" t="s">
        <v>449</v>
      </c>
      <c r="AS79" s="238" t="s">
        <v>382</v>
      </c>
      <c r="AY79" s="20">
        <f t="shared" si="36"/>
        <v>77</v>
      </c>
      <c r="AZ79" s="304" t="s">
        <v>755</v>
      </c>
      <c r="BA79" s="38">
        <v>6</v>
      </c>
      <c r="BB79" s="38">
        <v>4</v>
      </c>
      <c r="BC79" s="38">
        <v>2</v>
      </c>
      <c r="BD79" s="38">
        <v>8</v>
      </c>
      <c r="BE79" s="40" t="s">
        <v>345</v>
      </c>
      <c r="BF79" s="37">
        <v>110000</v>
      </c>
      <c r="BG79" s="37" t="s">
        <v>209</v>
      </c>
      <c r="BH79" s="37">
        <v>20</v>
      </c>
      <c r="BI79" s="37">
        <v>30</v>
      </c>
      <c r="BJ79" s="37">
        <v>30</v>
      </c>
      <c r="BK79" s="37">
        <v>20</v>
      </c>
      <c r="BL79" s="37" t="s">
        <v>11</v>
      </c>
      <c r="BM79" s="37">
        <v>2</v>
      </c>
      <c r="BN79" s="37"/>
      <c r="BT79" s="37"/>
      <c r="BU79" s="41"/>
      <c r="BV79" s="37"/>
      <c r="BW79" s="127"/>
      <c r="BX79" s="37"/>
      <c r="BY79" s="37"/>
      <c r="BZ79" s="37"/>
      <c r="CA79" s="41"/>
      <c r="GO79" s="37"/>
    </row>
    <row r="80" spans="43:197" ht="18" hidden="1" customHeight="1" x14ac:dyDescent="0.2">
      <c r="AQ80" s="237">
        <f t="shared" si="35"/>
        <v>49</v>
      </c>
      <c r="AR80" s="237" t="s">
        <v>449</v>
      </c>
      <c r="AS80" s="238" t="s">
        <v>383</v>
      </c>
      <c r="AY80" s="20">
        <f t="shared" si="36"/>
        <v>78</v>
      </c>
      <c r="AZ80" s="304" t="s">
        <v>673</v>
      </c>
      <c r="BA80" s="38">
        <v>5</v>
      </c>
      <c r="BB80" s="38">
        <v>5</v>
      </c>
      <c r="BC80" s="38">
        <v>1</v>
      </c>
      <c r="BD80" s="38">
        <v>8</v>
      </c>
      <c r="BE80" s="40" t="s">
        <v>482</v>
      </c>
      <c r="BF80" s="37">
        <v>140000</v>
      </c>
      <c r="BG80" s="189" t="s">
        <v>322</v>
      </c>
      <c r="BH80" s="189">
        <v>30</v>
      </c>
      <c r="BI80" s="189">
        <v>30</v>
      </c>
      <c r="BJ80" s="189">
        <v>30</v>
      </c>
      <c r="BK80" s="189">
        <v>20</v>
      </c>
      <c r="BL80" s="189" t="s">
        <v>11</v>
      </c>
      <c r="BM80" s="37">
        <v>1</v>
      </c>
      <c r="BN80" s="189"/>
      <c r="BT80" s="37"/>
      <c r="BU80" s="41"/>
      <c r="BV80" s="37"/>
      <c r="BW80" s="127"/>
      <c r="BX80" s="37"/>
      <c r="BY80" s="37"/>
      <c r="BZ80" s="37"/>
      <c r="CA80" s="41"/>
      <c r="GO80" s="189"/>
    </row>
    <row r="81" spans="43:197" ht="18" hidden="1" customHeight="1" x14ac:dyDescent="0.2">
      <c r="AQ81" s="237">
        <f t="shared" si="35"/>
        <v>50</v>
      </c>
      <c r="AR81" s="237" t="s">
        <v>449</v>
      </c>
      <c r="AS81" s="238" t="s">
        <v>384</v>
      </c>
      <c r="AY81" s="20">
        <f t="shared" si="36"/>
        <v>79</v>
      </c>
      <c r="AZ81" s="33" t="s">
        <v>257</v>
      </c>
      <c r="BA81" s="38">
        <v>6</v>
      </c>
      <c r="BB81" s="38">
        <v>3</v>
      </c>
      <c r="BC81" s="38">
        <v>3</v>
      </c>
      <c r="BD81" s="38">
        <v>7</v>
      </c>
      <c r="BE81" s="40" t="s">
        <v>258</v>
      </c>
      <c r="BF81" s="37">
        <v>50000</v>
      </c>
      <c r="BG81" s="189" t="s">
        <v>428</v>
      </c>
      <c r="BH81" s="189" t="s">
        <v>11</v>
      </c>
      <c r="BI81" s="189" t="s">
        <v>11</v>
      </c>
      <c r="BJ81" s="189" t="s">
        <v>11</v>
      </c>
      <c r="BK81" s="189" t="s">
        <v>11</v>
      </c>
      <c r="BL81" s="189" t="s">
        <v>11</v>
      </c>
      <c r="BM81" s="189">
        <v>11</v>
      </c>
      <c r="BN81" s="37"/>
      <c r="BT81" s="37"/>
      <c r="BU81" s="41"/>
      <c r="BV81" s="37"/>
      <c r="BW81" s="127"/>
      <c r="BX81" s="37"/>
      <c r="BY81" s="37"/>
      <c r="BZ81" s="37"/>
      <c r="CA81" s="41"/>
      <c r="GO81" s="23"/>
    </row>
    <row r="82" spans="43:197" ht="18" hidden="1" customHeight="1" x14ac:dyDescent="0.2">
      <c r="AQ82" s="237">
        <f t="shared" si="35"/>
        <v>51</v>
      </c>
      <c r="AR82" s="237" t="s">
        <v>449</v>
      </c>
      <c r="AS82" s="238" t="s">
        <v>385</v>
      </c>
      <c r="AY82" s="20">
        <f t="shared" si="36"/>
        <v>80</v>
      </c>
      <c r="AZ82" s="304" t="s">
        <v>173</v>
      </c>
      <c r="BA82" s="38">
        <v>5</v>
      </c>
      <c r="BB82" s="38">
        <v>3</v>
      </c>
      <c r="BC82" s="38">
        <v>3</v>
      </c>
      <c r="BD82" s="38">
        <v>8</v>
      </c>
      <c r="BE82" s="40" t="s">
        <v>483</v>
      </c>
      <c r="BF82" s="37">
        <v>40000</v>
      </c>
      <c r="BG82" s="37" t="s">
        <v>210</v>
      </c>
      <c r="BH82" s="37">
        <v>20</v>
      </c>
      <c r="BI82" s="37">
        <v>30</v>
      </c>
      <c r="BJ82" s="37">
        <v>30</v>
      </c>
      <c r="BK82" s="37">
        <v>30</v>
      </c>
      <c r="BL82" s="37">
        <v>20</v>
      </c>
      <c r="BM82" s="37">
        <v>16</v>
      </c>
      <c r="BN82" s="37"/>
      <c r="BT82" s="37"/>
      <c r="BU82" s="41"/>
      <c r="BV82" s="37"/>
      <c r="BW82" s="127"/>
      <c r="BX82" s="37"/>
      <c r="BY82" s="37"/>
      <c r="BZ82" s="37"/>
      <c r="CA82" s="41"/>
      <c r="GO82" s="23"/>
    </row>
    <row r="83" spans="43:197" ht="18" hidden="1" customHeight="1" x14ac:dyDescent="0.2">
      <c r="AQ83" s="237">
        <f t="shared" si="35"/>
        <v>52</v>
      </c>
      <c r="AR83" s="237" t="s">
        <v>449</v>
      </c>
      <c r="AS83" s="238" t="s">
        <v>386</v>
      </c>
      <c r="AY83" s="20">
        <f t="shared" si="36"/>
        <v>81</v>
      </c>
      <c r="AZ83" s="304" t="s">
        <v>784</v>
      </c>
      <c r="BA83" s="38">
        <v>6</v>
      </c>
      <c r="BB83" s="38">
        <v>3</v>
      </c>
      <c r="BC83" s="38">
        <v>3</v>
      </c>
      <c r="BD83" s="38">
        <v>8</v>
      </c>
      <c r="BE83" s="40" t="s">
        <v>484</v>
      </c>
      <c r="BF83" s="37">
        <v>80000</v>
      </c>
      <c r="BG83" s="37" t="s">
        <v>211</v>
      </c>
      <c r="BH83" s="37">
        <v>20</v>
      </c>
      <c r="BI83" s="37">
        <v>30</v>
      </c>
      <c r="BJ83" s="37">
        <v>30</v>
      </c>
      <c r="BK83" s="37">
        <v>20</v>
      </c>
      <c r="BL83" s="37">
        <v>20</v>
      </c>
      <c r="BM83" s="37">
        <v>4</v>
      </c>
      <c r="BN83" s="189"/>
      <c r="BT83" s="37"/>
      <c r="BU83" s="41"/>
      <c r="BV83" s="37"/>
      <c r="BW83" s="127"/>
      <c r="BX83" s="37"/>
      <c r="BY83" s="37"/>
      <c r="BZ83" s="37"/>
      <c r="CA83" s="41"/>
      <c r="GO83" s="189"/>
    </row>
    <row r="84" spans="43:197" ht="18" hidden="1" customHeight="1" x14ac:dyDescent="0.2">
      <c r="AQ84" s="237">
        <f t="shared" si="35"/>
        <v>53</v>
      </c>
      <c r="AR84" s="237" t="s">
        <v>449</v>
      </c>
      <c r="AS84" s="238" t="s">
        <v>387</v>
      </c>
      <c r="AY84" s="20">
        <f t="shared" si="36"/>
        <v>82</v>
      </c>
      <c r="AZ84" s="304" t="s">
        <v>785</v>
      </c>
      <c r="BA84" s="38">
        <v>4</v>
      </c>
      <c r="BB84" s="38">
        <v>4</v>
      </c>
      <c r="BC84" s="38">
        <v>2</v>
      </c>
      <c r="BD84" s="38">
        <v>9</v>
      </c>
      <c r="BE84" s="40" t="s">
        <v>125</v>
      </c>
      <c r="BF84" s="37">
        <v>110000</v>
      </c>
      <c r="BG84" s="37" t="s">
        <v>212</v>
      </c>
      <c r="BH84" s="37">
        <v>20</v>
      </c>
      <c r="BI84" s="37">
        <v>30</v>
      </c>
      <c r="BJ84" s="37">
        <v>30</v>
      </c>
      <c r="BK84" s="37">
        <v>20</v>
      </c>
      <c r="BL84" s="37">
        <v>20</v>
      </c>
      <c r="BM84" s="37">
        <v>4</v>
      </c>
      <c r="BN84" s="23"/>
      <c r="BT84" s="37"/>
      <c r="BU84" s="41"/>
      <c r="BV84" s="37"/>
      <c r="BW84" s="127"/>
      <c r="BX84" s="37"/>
      <c r="BY84" s="37"/>
      <c r="BZ84" s="37"/>
      <c r="CA84" s="41"/>
      <c r="GO84" s="23"/>
    </row>
    <row r="85" spans="43:197" ht="18" hidden="1" customHeight="1" x14ac:dyDescent="0.2">
      <c r="AQ85" s="237">
        <f t="shared" si="35"/>
        <v>54</v>
      </c>
      <c r="AR85" s="237" t="s">
        <v>449</v>
      </c>
      <c r="AS85" s="238" t="s">
        <v>388</v>
      </c>
      <c r="AY85" s="20">
        <f t="shared" si="36"/>
        <v>83</v>
      </c>
      <c r="AZ85" s="304" t="s">
        <v>786</v>
      </c>
      <c r="BA85" s="38">
        <v>4</v>
      </c>
      <c r="BB85" s="38">
        <v>5</v>
      </c>
      <c r="BC85" s="38">
        <v>1</v>
      </c>
      <c r="BD85" s="38">
        <v>9</v>
      </c>
      <c r="BE85" s="40" t="s">
        <v>124</v>
      </c>
      <c r="BF85" s="37">
        <v>140000</v>
      </c>
      <c r="BG85" s="189" t="s">
        <v>323</v>
      </c>
      <c r="BH85" s="189">
        <v>30</v>
      </c>
      <c r="BI85" s="189">
        <v>30</v>
      </c>
      <c r="BJ85" s="189">
        <v>30</v>
      </c>
      <c r="BK85" s="189">
        <v>20</v>
      </c>
      <c r="BL85" s="189">
        <v>30</v>
      </c>
      <c r="BM85" s="37">
        <v>1</v>
      </c>
      <c r="BN85" s="23"/>
      <c r="BT85" s="37"/>
      <c r="BU85" s="41"/>
      <c r="BV85" s="37"/>
      <c r="BW85" s="127"/>
      <c r="BX85" s="37"/>
      <c r="BY85" s="37"/>
      <c r="BZ85" s="37"/>
      <c r="CA85" s="41"/>
      <c r="GO85" s="23"/>
    </row>
    <row r="86" spans="43:197" ht="18" hidden="1" customHeight="1" x14ac:dyDescent="0.2">
      <c r="AQ86" s="237">
        <f t="shared" si="35"/>
        <v>55</v>
      </c>
      <c r="AR86" s="237" t="s">
        <v>449</v>
      </c>
      <c r="AS86" s="238" t="s">
        <v>389</v>
      </c>
      <c r="AY86" s="20">
        <f t="shared" si="36"/>
        <v>84</v>
      </c>
      <c r="AZ86" s="33" t="s">
        <v>259</v>
      </c>
      <c r="BA86" s="38">
        <v>5</v>
      </c>
      <c r="BB86" s="38">
        <v>3</v>
      </c>
      <c r="BC86" s="38">
        <v>3</v>
      </c>
      <c r="BD86" s="38">
        <v>8</v>
      </c>
      <c r="BE86" s="40" t="s">
        <v>260</v>
      </c>
      <c r="BF86" s="37">
        <v>40000</v>
      </c>
      <c r="BG86" s="189" t="s">
        <v>422</v>
      </c>
      <c r="BH86" s="189" t="s">
        <v>11</v>
      </c>
      <c r="BI86" s="189" t="s">
        <v>11</v>
      </c>
      <c r="BJ86" s="189" t="s">
        <v>11</v>
      </c>
      <c r="BK86" s="189" t="s">
        <v>11</v>
      </c>
      <c r="BL86" s="189" t="s">
        <v>11</v>
      </c>
      <c r="BM86" s="189">
        <v>11</v>
      </c>
      <c r="BN86" s="23"/>
      <c r="BT86" s="37"/>
      <c r="BU86" s="41"/>
      <c r="BV86" s="37"/>
      <c r="BW86" s="127"/>
      <c r="BX86" s="37"/>
      <c r="BY86" s="37"/>
      <c r="BZ86" s="37"/>
      <c r="CA86" s="41"/>
      <c r="GO86" s="23"/>
    </row>
    <row r="87" spans="43:197" ht="18" hidden="1" customHeight="1" x14ac:dyDescent="0.2">
      <c r="AQ87" s="237">
        <f t="shared" si="35"/>
        <v>56</v>
      </c>
      <c r="AR87" s="237" t="s">
        <v>449</v>
      </c>
      <c r="AS87" s="238" t="s">
        <v>390</v>
      </c>
      <c r="AY87" s="20">
        <f t="shared" si="36"/>
        <v>85</v>
      </c>
      <c r="AZ87" s="304" t="s">
        <v>767</v>
      </c>
      <c r="BA87" s="38">
        <v>5</v>
      </c>
      <c r="BB87" s="38">
        <v>1</v>
      </c>
      <c r="BC87" s="38">
        <v>3</v>
      </c>
      <c r="BD87" s="38">
        <v>5</v>
      </c>
      <c r="BE87" s="40" t="s">
        <v>126</v>
      </c>
      <c r="BF87" s="37">
        <v>20000</v>
      </c>
      <c r="BG87" s="37" t="s">
        <v>213</v>
      </c>
      <c r="BH87" s="37">
        <v>30</v>
      </c>
      <c r="BI87" s="37">
        <v>20</v>
      </c>
      <c r="BJ87" s="37">
        <v>30</v>
      </c>
      <c r="BK87" s="37">
        <v>30</v>
      </c>
      <c r="BL87" s="37" t="s">
        <v>11</v>
      </c>
      <c r="BM87" s="37">
        <v>16</v>
      </c>
      <c r="BN87" s="23"/>
      <c r="BT87" s="37"/>
      <c r="BU87" s="41"/>
      <c r="BV87" s="37"/>
      <c r="BW87" s="127"/>
      <c r="BX87" s="37"/>
      <c r="BY87" s="37"/>
      <c r="BZ87" s="37"/>
      <c r="CA87" s="41"/>
      <c r="GO87" s="23"/>
    </row>
    <row r="88" spans="43:197" ht="18" hidden="1" customHeight="1" x14ac:dyDescent="0.2">
      <c r="AY88" s="20">
        <f t="shared" si="36"/>
        <v>86</v>
      </c>
      <c r="AZ88" s="304" t="s">
        <v>171</v>
      </c>
      <c r="BA88" s="38">
        <v>5</v>
      </c>
      <c r="BB88" s="38">
        <v>5</v>
      </c>
      <c r="BC88" s="38">
        <v>2</v>
      </c>
      <c r="BD88" s="38">
        <v>9</v>
      </c>
      <c r="BE88" s="40" t="s">
        <v>485</v>
      </c>
      <c r="BF88" s="37">
        <v>140000</v>
      </c>
      <c r="BG88" s="37" t="s">
        <v>214</v>
      </c>
      <c r="BH88" s="37">
        <v>30</v>
      </c>
      <c r="BI88" s="37">
        <v>30</v>
      </c>
      <c r="BJ88" s="37">
        <v>30</v>
      </c>
      <c r="BK88" s="37">
        <v>20</v>
      </c>
      <c r="BL88" s="37" t="s">
        <v>11</v>
      </c>
      <c r="BM88" s="37">
        <v>6</v>
      </c>
      <c r="BN88" s="23"/>
      <c r="BT88" s="37"/>
      <c r="BU88" s="41"/>
      <c r="BV88" s="37"/>
      <c r="BW88" s="127"/>
      <c r="BX88" s="37"/>
      <c r="BY88" s="37"/>
      <c r="BZ88" s="37"/>
      <c r="CA88" s="41"/>
      <c r="GO88" s="23"/>
    </row>
    <row r="89" spans="43:197" ht="18" hidden="1" customHeight="1" x14ac:dyDescent="0.2">
      <c r="AY89" s="20">
        <f t="shared" si="36"/>
        <v>87</v>
      </c>
      <c r="AZ89" s="304" t="s">
        <v>769</v>
      </c>
      <c r="BA89" s="38">
        <v>5</v>
      </c>
      <c r="BB89" s="38">
        <v>1</v>
      </c>
      <c r="BC89" s="38">
        <v>3</v>
      </c>
      <c r="BD89" s="38">
        <v>5</v>
      </c>
      <c r="BE89" s="40" t="s">
        <v>261</v>
      </c>
      <c r="BF89" s="37">
        <v>20000</v>
      </c>
      <c r="BG89" s="189" t="s">
        <v>324</v>
      </c>
      <c r="BH89" s="189" t="s">
        <v>11</v>
      </c>
      <c r="BI89" s="189" t="s">
        <v>11</v>
      </c>
      <c r="BJ89" s="189" t="s">
        <v>11</v>
      </c>
      <c r="BK89" s="189" t="s">
        <v>11</v>
      </c>
      <c r="BL89" s="189" t="s">
        <v>11</v>
      </c>
      <c r="BM89" s="189">
        <v>11</v>
      </c>
      <c r="BN89" s="37"/>
      <c r="BT89" s="37"/>
      <c r="BU89" s="41"/>
      <c r="BV89" s="37"/>
      <c r="BW89" s="127"/>
      <c r="BX89" s="37"/>
      <c r="BY89" s="37"/>
      <c r="BZ89" s="37"/>
      <c r="CA89" s="41"/>
      <c r="GO89" s="23"/>
    </row>
    <row r="90" spans="43:197" ht="18" hidden="1" customHeight="1" x14ac:dyDescent="0.2">
      <c r="AY90" s="20">
        <f t="shared" si="36"/>
        <v>88</v>
      </c>
      <c r="AZ90" s="306" t="s">
        <v>25</v>
      </c>
      <c r="BA90" s="22">
        <v>5</v>
      </c>
      <c r="BB90" s="22">
        <v>3</v>
      </c>
      <c r="BC90" s="22">
        <v>3</v>
      </c>
      <c r="BD90" s="22">
        <v>9</v>
      </c>
      <c r="BE90" s="39"/>
      <c r="BF90" s="23">
        <v>50000</v>
      </c>
      <c r="BG90" s="23" t="s">
        <v>220</v>
      </c>
      <c r="BH90" s="23">
        <v>20</v>
      </c>
      <c r="BI90" s="23">
        <v>30</v>
      </c>
      <c r="BJ90" s="23">
        <v>30</v>
      </c>
      <c r="BK90" s="23">
        <v>30</v>
      </c>
      <c r="BL90" s="23" t="s">
        <v>11</v>
      </c>
      <c r="BM90" s="23">
        <v>16</v>
      </c>
      <c r="BN90" s="189"/>
      <c r="BT90" s="37"/>
      <c r="BU90" s="41"/>
      <c r="BV90" s="37"/>
      <c r="BW90" s="127"/>
      <c r="BX90" s="37"/>
      <c r="BY90" s="37"/>
      <c r="BZ90" s="37"/>
      <c r="CA90" s="41"/>
      <c r="GO90" s="189"/>
    </row>
    <row r="91" spans="43:197" ht="18" hidden="1" customHeight="1" x14ac:dyDescent="0.2">
      <c r="AY91" s="20">
        <f t="shared" si="36"/>
        <v>89</v>
      </c>
      <c r="AZ91" s="306" t="s">
        <v>431</v>
      </c>
      <c r="BA91" s="22">
        <v>6</v>
      </c>
      <c r="BB91" s="22">
        <v>2</v>
      </c>
      <c r="BC91" s="22">
        <v>3</v>
      </c>
      <c r="BD91" s="22">
        <v>7</v>
      </c>
      <c r="BE91" s="39" t="s">
        <v>457</v>
      </c>
      <c r="BF91" s="23">
        <v>40000</v>
      </c>
      <c r="BG91" s="23" t="s">
        <v>221</v>
      </c>
      <c r="BH91" s="23">
        <v>30</v>
      </c>
      <c r="BI91" s="23">
        <v>20</v>
      </c>
      <c r="BJ91" s="23">
        <v>30</v>
      </c>
      <c r="BK91" s="23">
        <v>30</v>
      </c>
      <c r="BL91" s="23" t="s">
        <v>11</v>
      </c>
      <c r="BM91" s="23">
        <v>4</v>
      </c>
      <c r="BN91" s="23"/>
      <c r="BT91" s="37"/>
      <c r="BU91" s="41"/>
      <c r="BV91" s="37"/>
      <c r="BW91" s="127"/>
      <c r="BX91" s="37"/>
      <c r="BY91" s="37"/>
      <c r="BZ91" s="37"/>
      <c r="CA91" s="41"/>
      <c r="GO91" s="23"/>
    </row>
    <row r="92" spans="43:197" ht="18" hidden="1" customHeight="1" x14ac:dyDescent="0.2">
      <c r="AY92" s="20">
        <f t="shared" si="36"/>
        <v>90</v>
      </c>
      <c r="AZ92" s="306" t="s">
        <v>27</v>
      </c>
      <c r="BA92" s="22">
        <v>5</v>
      </c>
      <c r="BB92" s="22">
        <v>3</v>
      </c>
      <c r="BC92" s="22">
        <v>3</v>
      </c>
      <c r="BD92" s="22">
        <v>8</v>
      </c>
      <c r="BE92" s="39" t="s">
        <v>459</v>
      </c>
      <c r="BF92" s="23">
        <v>70000</v>
      </c>
      <c r="BG92" s="23" t="s">
        <v>222</v>
      </c>
      <c r="BH92" s="23">
        <v>20</v>
      </c>
      <c r="BI92" s="23">
        <v>30</v>
      </c>
      <c r="BJ92" s="23">
        <v>20</v>
      </c>
      <c r="BK92" s="23">
        <v>30</v>
      </c>
      <c r="BL92" s="23" t="s">
        <v>11</v>
      </c>
      <c r="BM92" s="23">
        <v>2</v>
      </c>
      <c r="BN92" s="23"/>
      <c r="BT92" s="37"/>
      <c r="BU92" s="41"/>
      <c r="BV92" s="37"/>
      <c r="BW92" s="127"/>
      <c r="BX92" s="37"/>
      <c r="BY92" s="37"/>
      <c r="BZ92" s="37"/>
      <c r="CA92" s="41"/>
      <c r="GO92" s="23"/>
    </row>
    <row r="93" spans="43:197" ht="18" hidden="1" customHeight="1" x14ac:dyDescent="0.2">
      <c r="AY93" s="20">
        <f t="shared" si="36"/>
        <v>91</v>
      </c>
      <c r="AZ93" s="306" t="s">
        <v>788</v>
      </c>
      <c r="BA93" s="22">
        <v>4</v>
      </c>
      <c r="BB93" s="22">
        <v>4</v>
      </c>
      <c r="BC93" s="22">
        <v>2</v>
      </c>
      <c r="BD93" s="22">
        <v>9</v>
      </c>
      <c r="BE93" s="39"/>
      <c r="BF93" s="23">
        <v>80000</v>
      </c>
      <c r="BG93" s="23" t="s">
        <v>223</v>
      </c>
      <c r="BH93" s="23">
        <v>20</v>
      </c>
      <c r="BI93" s="23">
        <v>30</v>
      </c>
      <c r="BJ93" s="23">
        <v>30</v>
      </c>
      <c r="BK93" s="23">
        <v>20</v>
      </c>
      <c r="BL93" s="23" t="s">
        <v>11</v>
      </c>
      <c r="BM93" s="23">
        <v>4</v>
      </c>
      <c r="BN93" s="23"/>
      <c r="BT93" s="37"/>
      <c r="BU93" s="41"/>
      <c r="BV93" s="37"/>
      <c r="BW93" s="127"/>
      <c r="BX93" s="37"/>
      <c r="BY93" s="37"/>
      <c r="BZ93" s="37"/>
      <c r="CA93" s="41"/>
      <c r="GO93" s="23"/>
    </row>
    <row r="94" spans="43:197" ht="18" hidden="1" customHeight="1" x14ac:dyDescent="0.2">
      <c r="AY94" s="20">
        <f t="shared" si="36"/>
        <v>92</v>
      </c>
      <c r="AZ94" s="306" t="s">
        <v>29</v>
      </c>
      <c r="BA94" s="22">
        <v>6</v>
      </c>
      <c r="BB94" s="22">
        <v>3</v>
      </c>
      <c r="BC94" s="22">
        <v>3</v>
      </c>
      <c r="BD94" s="22">
        <v>9</v>
      </c>
      <c r="BE94" s="39" t="s">
        <v>341</v>
      </c>
      <c r="BF94" s="23">
        <v>80000</v>
      </c>
      <c r="BG94" s="23" t="s">
        <v>325</v>
      </c>
      <c r="BH94" s="23">
        <v>20</v>
      </c>
      <c r="BI94" s="23">
        <v>30</v>
      </c>
      <c r="BJ94" s="23">
        <v>30</v>
      </c>
      <c r="BK94" s="23">
        <v>20</v>
      </c>
      <c r="BL94" s="23" t="s">
        <v>11</v>
      </c>
      <c r="BM94" s="23">
        <v>4</v>
      </c>
      <c r="BN94" s="23"/>
      <c r="BT94" s="37"/>
      <c r="BU94" s="41"/>
      <c r="BV94" s="37"/>
      <c r="BW94" s="127"/>
      <c r="BX94" s="37"/>
      <c r="BY94" s="37"/>
      <c r="BZ94" s="37"/>
      <c r="CA94" s="41"/>
      <c r="GO94" s="23"/>
    </row>
    <row r="95" spans="43:197" ht="18" hidden="1" customHeight="1" x14ac:dyDescent="0.2">
      <c r="AY95" s="20">
        <f t="shared" si="36"/>
        <v>93</v>
      </c>
      <c r="AZ95" s="304" t="s">
        <v>71</v>
      </c>
      <c r="BA95" s="38">
        <v>4</v>
      </c>
      <c r="BB95" s="38">
        <v>5</v>
      </c>
      <c r="BC95" s="38">
        <v>1</v>
      </c>
      <c r="BD95" s="38">
        <v>9</v>
      </c>
      <c r="BE95" s="40" t="s">
        <v>463</v>
      </c>
      <c r="BF95" s="37">
        <v>110000</v>
      </c>
      <c r="BG95" s="189" t="s">
        <v>429</v>
      </c>
      <c r="BH95" s="189">
        <v>30</v>
      </c>
      <c r="BI95" s="189">
        <v>30</v>
      </c>
      <c r="BJ95" s="189">
        <v>30</v>
      </c>
      <c r="BK95" s="189">
        <v>20</v>
      </c>
      <c r="BL95" s="189" t="s">
        <v>11</v>
      </c>
      <c r="BM95" s="37">
        <v>1</v>
      </c>
      <c r="BN95" s="37"/>
      <c r="BT95" s="37"/>
      <c r="BU95" s="41"/>
      <c r="BV95" s="37"/>
      <c r="BW95" s="127"/>
      <c r="BX95" s="37"/>
      <c r="BY95" s="37"/>
      <c r="BZ95" s="37"/>
      <c r="CA95" s="41"/>
      <c r="GO95" s="23"/>
    </row>
    <row r="96" spans="43:197" ht="18" hidden="1" customHeight="1" x14ac:dyDescent="0.2">
      <c r="AY96" s="20">
        <f t="shared" si="36"/>
        <v>94</v>
      </c>
      <c r="AZ96" s="33" t="s">
        <v>262</v>
      </c>
      <c r="BA96" s="38">
        <v>5</v>
      </c>
      <c r="BB96" s="38">
        <v>3</v>
      </c>
      <c r="BC96" s="38">
        <v>3</v>
      </c>
      <c r="BD96" s="38">
        <v>9</v>
      </c>
      <c r="BE96" s="40" t="s">
        <v>246</v>
      </c>
      <c r="BF96" s="37">
        <v>50000</v>
      </c>
      <c r="BG96" s="189" t="s">
        <v>430</v>
      </c>
      <c r="BH96" s="189" t="s">
        <v>11</v>
      </c>
      <c r="BI96" s="189" t="s">
        <v>11</v>
      </c>
      <c r="BJ96" s="189" t="s">
        <v>11</v>
      </c>
      <c r="BK96" s="189" t="s">
        <v>11</v>
      </c>
      <c r="BL96" s="189" t="s">
        <v>11</v>
      </c>
      <c r="BM96" s="189">
        <v>11</v>
      </c>
      <c r="BN96" s="189"/>
      <c r="BT96" s="37"/>
      <c r="BU96" s="41"/>
      <c r="BV96" s="37"/>
      <c r="BW96" s="127"/>
      <c r="BX96" s="37"/>
      <c r="BY96" s="37"/>
      <c r="BZ96" s="37"/>
      <c r="CA96" s="41"/>
      <c r="GO96" s="189"/>
    </row>
    <row r="97" spans="51:197" ht="18" hidden="1" customHeight="1" x14ac:dyDescent="0.2">
      <c r="AY97" s="20">
        <f t="shared" si="36"/>
        <v>95</v>
      </c>
      <c r="AZ97" s="306" t="s">
        <v>43</v>
      </c>
      <c r="BA97" s="22">
        <v>7</v>
      </c>
      <c r="BB97" s="22">
        <v>3</v>
      </c>
      <c r="BC97" s="22">
        <v>3</v>
      </c>
      <c r="BD97" s="22">
        <v>7</v>
      </c>
      <c r="BE97" s="39"/>
      <c r="BF97" s="23">
        <v>50000</v>
      </c>
      <c r="BG97" s="23" t="s">
        <v>224</v>
      </c>
      <c r="BH97" s="23">
        <v>20</v>
      </c>
      <c r="BI97" s="23">
        <v>30</v>
      </c>
      <c r="BJ97" s="23">
        <v>30</v>
      </c>
      <c r="BK97" s="23">
        <v>30</v>
      </c>
      <c r="BL97" s="23">
        <v>30</v>
      </c>
      <c r="BM97" s="23">
        <v>16</v>
      </c>
      <c r="BN97" s="37"/>
      <c r="BT97" s="37"/>
      <c r="BU97" s="41"/>
      <c r="BV97" s="37"/>
      <c r="BW97" s="127"/>
      <c r="BX97" s="37"/>
      <c r="BY97" s="37"/>
      <c r="BZ97" s="37"/>
      <c r="CA97" s="41"/>
      <c r="GO97" s="37"/>
    </row>
    <row r="98" spans="51:197" ht="18" hidden="1" customHeight="1" x14ac:dyDescent="0.2">
      <c r="AY98" s="20">
        <f t="shared" si="36"/>
        <v>96</v>
      </c>
      <c r="AZ98" s="306" t="s">
        <v>44</v>
      </c>
      <c r="BA98" s="22">
        <v>7</v>
      </c>
      <c r="BB98" s="22">
        <v>3</v>
      </c>
      <c r="BC98" s="22">
        <v>3</v>
      </c>
      <c r="BD98" s="22">
        <v>7</v>
      </c>
      <c r="BE98" s="39" t="s">
        <v>459</v>
      </c>
      <c r="BF98" s="23">
        <v>70000</v>
      </c>
      <c r="BG98" s="23" t="s">
        <v>225</v>
      </c>
      <c r="BH98" s="23">
        <v>20</v>
      </c>
      <c r="BI98" s="23">
        <v>30</v>
      </c>
      <c r="BJ98" s="23">
        <v>20</v>
      </c>
      <c r="BK98" s="23">
        <v>30</v>
      </c>
      <c r="BL98" s="23">
        <v>30</v>
      </c>
      <c r="BM98" s="23">
        <v>2</v>
      </c>
      <c r="BN98" s="37"/>
      <c r="BT98" s="37"/>
      <c r="BU98" s="41"/>
      <c r="BV98" s="37"/>
      <c r="BW98" s="127"/>
      <c r="BX98" s="37"/>
      <c r="BY98" s="37"/>
      <c r="BZ98" s="37"/>
      <c r="CA98" s="41"/>
      <c r="GO98" s="37"/>
    </row>
    <row r="99" spans="51:197" ht="18" hidden="1" customHeight="1" x14ac:dyDescent="0.2">
      <c r="AY99" s="20">
        <f t="shared" si="36"/>
        <v>97</v>
      </c>
      <c r="AZ99" s="306" t="s">
        <v>45</v>
      </c>
      <c r="BA99" s="22">
        <v>9</v>
      </c>
      <c r="BB99" s="22">
        <v>2</v>
      </c>
      <c r="BC99" s="22">
        <v>4</v>
      </c>
      <c r="BD99" s="22">
        <v>7</v>
      </c>
      <c r="BE99" s="39" t="s">
        <v>790</v>
      </c>
      <c r="BF99" s="23">
        <v>80000</v>
      </c>
      <c r="BG99" s="23" t="s">
        <v>226</v>
      </c>
      <c r="BH99" s="23">
        <v>20</v>
      </c>
      <c r="BI99" s="23">
        <v>20</v>
      </c>
      <c r="BJ99" s="23">
        <v>30</v>
      </c>
      <c r="BK99" s="23">
        <v>30</v>
      </c>
      <c r="BL99" s="23">
        <v>30</v>
      </c>
      <c r="BM99" s="23">
        <v>4</v>
      </c>
      <c r="BN99" s="37"/>
      <c r="BT99" s="37"/>
      <c r="BU99" s="41"/>
      <c r="BV99" s="37"/>
      <c r="BW99" s="127"/>
      <c r="BX99" s="37"/>
      <c r="BY99" s="37"/>
      <c r="BZ99" s="37"/>
      <c r="CA99" s="41"/>
      <c r="GO99" s="37"/>
    </row>
    <row r="100" spans="51:197" ht="18" hidden="1" customHeight="1" x14ac:dyDescent="0.2">
      <c r="AY100" s="20">
        <f t="shared" si="36"/>
        <v>98</v>
      </c>
      <c r="AZ100" s="306" t="s">
        <v>169</v>
      </c>
      <c r="BA100" s="22">
        <v>7</v>
      </c>
      <c r="BB100" s="22">
        <v>3</v>
      </c>
      <c r="BC100" s="22">
        <v>3</v>
      </c>
      <c r="BD100" s="22">
        <v>8</v>
      </c>
      <c r="BE100" s="39" t="s">
        <v>341</v>
      </c>
      <c r="BF100" s="23">
        <v>90000</v>
      </c>
      <c r="BG100" s="23" t="s">
        <v>227</v>
      </c>
      <c r="BH100" s="23">
        <v>20</v>
      </c>
      <c r="BI100" s="23">
        <v>30</v>
      </c>
      <c r="BJ100" s="23">
        <v>30</v>
      </c>
      <c r="BK100" s="23">
        <v>20</v>
      </c>
      <c r="BL100" s="23">
        <v>30</v>
      </c>
      <c r="BM100" s="23">
        <v>2</v>
      </c>
      <c r="BN100" s="37"/>
      <c r="BT100" s="37"/>
      <c r="BU100" s="41"/>
      <c r="BV100" s="37"/>
      <c r="BW100" s="127"/>
      <c r="BX100" s="37"/>
      <c r="BY100" s="37"/>
      <c r="BZ100" s="37"/>
      <c r="CA100" s="41"/>
      <c r="GO100" s="37"/>
    </row>
    <row r="101" spans="51:197" ht="18" hidden="1" customHeight="1" x14ac:dyDescent="0.2">
      <c r="AY101" s="20">
        <f t="shared" si="36"/>
        <v>99</v>
      </c>
      <c r="AZ101" s="304" t="s">
        <v>75</v>
      </c>
      <c r="BA101" s="38">
        <v>6</v>
      </c>
      <c r="BB101" s="38">
        <v>5</v>
      </c>
      <c r="BC101" s="38">
        <v>2</v>
      </c>
      <c r="BD101" s="38">
        <v>8</v>
      </c>
      <c r="BE101" s="40" t="s">
        <v>486</v>
      </c>
      <c r="BF101" s="37">
        <v>150000</v>
      </c>
      <c r="BG101" s="189" t="s">
        <v>326</v>
      </c>
      <c r="BH101" s="189">
        <v>30</v>
      </c>
      <c r="BI101" s="189">
        <v>30</v>
      </c>
      <c r="BJ101" s="189">
        <v>30</v>
      </c>
      <c r="BK101" s="189">
        <v>20</v>
      </c>
      <c r="BL101" s="189">
        <v>30</v>
      </c>
      <c r="BM101" s="37">
        <v>1</v>
      </c>
      <c r="BN101" s="37"/>
      <c r="BT101" s="37"/>
      <c r="BU101" s="41"/>
      <c r="BV101" s="37"/>
      <c r="BW101" s="127"/>
      <c r="BX101" s="37"/>
      <c r="BY101" s="37"/>
      <c r="BZ101" s="37"/>
      <c r="CA101" s="41"/>
      <c r="GO101" s="37"/>
    </row>
    <row r="102" spans="51:197" ht="18" hidden="1" customHeight="1" x14ac:dyDescent="0.2">
      <c r="AY102" s="20">
        <f t="shared" si="36"/>
        <v>100</v>
      </c>
      <c r="AZ102" s="33" t="s">
        <v>263</v>
      </c>
      <c r="BA102" s="38">
        <v>7</v>
      </c>
      <c r="BB102" s="38">
        <v>3</v>
      </c>
      <c r="BC102" s="38">
        <v>3</v>
      </c>
      <c r="BD102" s="38">
        <v>7</v>
      </c>
      <c r="BE102" s="40" t="s">
        <v>246</v>
      </c>
      <c r="BF102" s="37">
        <v>50000</v>
      </c>
      <c r="BG102" s="189" t="s">
        <v>427</v>
      </c>
      <c r="BH102" s="189" t="s">
        <v>11</v>
      </c>
      <c r="BI102" s="189" t="s">
        <v>11</v>
      </c>
      <c r="BJ102" s="189" t="s">
        <v>11</v>
      </c>
      <c r="BK102" s="189" t="s">
        <v>11</v>
      </c>
      <c r="BL102" s="189" t="s">
        <v>11</v>
      </c>
      <c r="BM102" s="189">
        <v>11</v>
      </c>
      <c r="BN102" s="189"/>
      <c r="BT102" s="37"/>
      <c r="BU102" s="41"/>
      <c r="BV102" s="37"/>
      <c r="BW102" s="127"/>
      <c r="BX102" s="37"/>
      <c r="BY102" s="37"/>
      <c r="BZ102" s="37"/>
      <c r="CA102" s="41"/>
      <c r="GO102" s="189"/>
    </row>
    <row r="103" spans="51:197" ht="18" hidden="1" customHeight="1" x14ac:dyDescent="0.2">
      <c r="AY103" s="20">
        <f t="shared" si="36"/>
        <v>101</v>
      </c>
      <c r="AZ103" s="304" t="s">
        <v>750</v>
      </c>
      <c r="BA103" s="38">
        <v>5</v>
      </c>
      <c r="BB103" s="38">
        <v>3</v>
      </c>
      <c r="BC103" s="38">
        <v>2</v>
      </c>
      <c r="BD103" s="38">
        <v>7</v>
      </c>
      <c r="BE103" s="40" t="s">
        <v>450</v>
      </c>
      <c r="BF103" s="37">
        <v>40000</v>
      </c>
      <c r="BG103" s="37" t="s">
        <v>233</v>
      </c>
      <c r="BH103" s="37">
        <v>20</v>
      </c>
      <c r="BI103" s="37">
        <v>30</v>
      </c>
      <c r="BJ103" s="37">
        <v>30</v>
      </c>
      <c r="BK103" s="37">
        <v>30</v>
      </c>
      <c r="BL103" s="37" t="s">
        <v>11</v>
      </c>
      <c r="BM103" s="37">
        <v>16</v>
      </c>
      <c r="BN103" s="189"/>
      <c r="BT103" s="37"/>
      <c r="BU103" s="41"/>
      <c r="BV103" s="37"/>
      <c r="BW103" s="127"/>
      <c r="BX103" s="37"/>
      <c r="BY103" s="37"/>
      <c r="BZ103" s="37"/>
      <c r="CA103" s="41"/>
      <c r="GO103" s="189"/>
    </row>
    <row r="104" spans="51:197" ht="18" hidden="1" customHeight="1" x14ac:dyDescent="0.2">
      <c r="AY104" s="20">
        <f t="shared" si="36"/>
        <v>102</v>
      </c>
      <c r="AZ104" s="304" t="s">
        <v>758</v>
      </c>
      <c r="BA104" s="38">
        <v>4</v>
      </c>
      <c r="BB104" s="38">
        <v>3</v>
      </c>
      <c r="BC104" s="38">
        <v>2</v>
      </c>
      <c r="BD104" s="38">
        <v>8</v>
      </c>
      <c r="BE104" s="40" t="s">
        <v>402</v>
      </c>
      <c r="BF104" s="37">
        <v>40000</v>
      </c>
      <c r="BG104" s="37" t="s">
        <v>234</v>
      </c>
      <c r="BH104" s="37">
        <v>20</v>
      </c>
      <c r="BI104" s="37">
        <v>30</v>
      </c>
      <c r="BJ104" s="37">
        <v>30</v>
      </c>
      <c r="BK104" s="37">
        <v>30</v>
      </c>
      <c r="BL104" s="37" t="s">
        <v>11</v>
      </c>
      <c r="BM104" s="37">
        <v>16</v>
      </c>
      <c r="BN104" s="37"/>
      <c r="BT104" s="37"/>
      <c r="BU104" s="41"/>
      <c r="BV104" s="37"/>
      <c r="BW104" s="127"/>
      <c r="BX104" s="37"/>
      <c r="BY104" s="37"/>
      <c r="BZ104" s="37"/>
      <c r="CA104" s="41"/>
      <c r="GO104" s="37"/>
    </row>
    <row r="105" spans="51:197" ht="18" hidden="1" customHeight="1" x14ac:dyDescent="0.2">
      <c r="AY105" s="20">
        <f t="shared" si="36"/>
        <v>103</v>
      </c>
      <c r="AZ105" s="304" t="s">
        <v>757</v>
      </c>
      <c r="BA105" s="38">
        <v>7</v>
      </c>
      <c r="BB105" s="38">
        <v>3</v>
      </c>
      <c r="BC105" s="38">
        <v>3</v>
      </c>
      <c r="BD105" s="38">
        <v>7</v>
      </c>
      <c r="BE105" s="40" t="s">
        <v>358</v>
      </c>
      <c r="BF105" s="37">
        <v>70000</v>
      </c>
      <c r="BG105" s="37" t="s">
        <v>235</v>
      </c>
      <c r="BH105" s="37">
        <v>20</v>
      </c>
      <c r="BI105" s="37">
        <v>20</v>
      </c>
      <c r="BJ105" s="37">
        <v>30</v>
      </c>
      <c r="BK105" s="37">
        <v>30</v>
      </c>
      <c r="BL105" s="37" t="s">
        <v>11</v>
      </c>
      <c r="BM105" s="37">
        <v>4</v>
      </c>
      <c r="BN105" s="37"/>
      <c r="BT105" s="37"/>
      <c r="BU105" s="41"/>
      <c r="BV105" s="37"/>
      <c r="BW105" s="127"/>
      <c r="BX105" s="37"/>
      <c r="BY105" s="37"/>
      <c r="BZ105" s="37"/>
      <c r="CA105" s="41"/>
      <c r="GO105" s="37"/>
    </row>
    <row r="106" spans="51:197" ht="18" hidden="1" customHeight="1" x14ac:dyDescent="0.2">
      <c r="AY106" s="20">
        <f t="shared" si="36"/>
        <v>104</v>
      </c>
      <c r="AZ106" s="304" t="s">
        <v>759</v>
      </c>
      <c r="BA106" s="38">
        <v>6</v>
      </c>
      <c r="BB106" s="38">
        <v>3</v>
      </c>
      <c r="BC106" s="38">
        <v>3</v>
      </c>
      <c r="BD106" s="38">
        <v>8</v>
      </c>
      <c r="BE106" s="40" t="s">
        <v>455</v>
      </c>
      <c r="BF106" s="37">
        <v>90000</v>
      </c>
      <c r="BG106" s="37" t="s">
        <v>236</v>
      </c>
      <c r="BH106" s="37">
        <v>20</v>
      </c>
      <c r="BI106" s="37">
        <v>30</v>
      </c>
      <c r="BJ106" s="37">
        <v>30</v>
      </c>
      <c r="BK106" s="37">
        <v>20</v>
      </c>
      <c r="BL106" s="37" t="s">
        <v>11</v>
      </c>
      <c r="BM106" s="37">
        <v>2</v>
      </c>
      <c r="BN106" s="189"/>
      <c r="BT106" s="37"/>
      <c r="BU106" s="41"/>
      <c r="BV106" s="37"/>
      <c r="BW106" s="127"/>
      <c r="BX106" s="37"/>
      <c r="BY106" s="37"/>
      <c r="BZ106" s="37"/>
      <c r="CA106" s="41"/>
      <c r="GO106" s="189"/>
    </row>
    <row r="107" spans="51:197" ht="18" hidden="1" customHeight="1" x14ac:dyDescent="0.2">
      <c r="AY107" s="20">
        <f t="shared" si="36"/>
        <v>105</v>
      </c>
      <c r="AZ107" s="304" t="s">
        <v>764</v>
      </c>
      <c r="BA107" s="38">
        <v>3</v>
      </c>
      <c r="BB107" s="38">
        <v>5</v>
      </c>
      <c r="BC107" s="38">
        <v>1</v>
      </c>
      <c r="BD107" s="38">
        <v>9</v>
      </c>
      <c r="BE107" s="40" t="s">
        <v>487</v>
      </c>
      <c r="BF107" s="37">
        <v>120000</v>
      </c>
      <c r="BG107" s="37" t="s">
        <v>237</v>
      </c>
      <c r="BH107" s="37">
        <v>30</v>
      </c>
      <c r="BI107" s="37">
        <v>30</v>
      </c>
      <c r="BJ107" s="37">
        <v>30</v>
      </c>
      <c r="BK107" s="37">
        <v>20</v>
      </c>
      <c r="BL107" s="37" t="s">
        <v>11</v>
      </c>
      <c r="BM107" s="37">
        <v>2</v>
      </c>
      <c r="BN107" s="23"/>
      <c r="BT107" s="37"/>
      <c r="BU107" s="41"/>
      <c r="BV107" s="37"/>
      <c r="BW107" s="127"/>
      <c r="BX107" s="37"/>
      <c r="BY107" s="37"/>
      <c r="BZ107" s="37"/>
      <c r="CA107" s="41"/>
      <c r="GO107" s="23"/>
    </row>
    <row r="108" spans="51:197" ht="18" hidden="1" customHeight="1" x14ac:dyDescent="0.2">
      <c r="AY108" s="20">
        <f t="shared" si="36"/>
        <v>106</v>
      </c>
      <c r="AZ108" s="304" t="s">
        <v>766</v>
      </c>
      <c r="BA108" s="38">
        <v>5</v>
      </c>
      <c r="BB108" s="38">
        <v>3</v>
      </c>
      <c r="BC108" s="38">
        <v>2</v>
      </c>
      <c r="BD108" s="38">
        <v>7</v>
      </c>
      <c r="BE108" s="40" t="s">
        <v>579</v>
      </c>
      <c r="BF108" s="37">
        <v>40000</v>
      </c>
      <c r="BG108" s="189" t="s">
        <v>329</v>
      </c>
      <c r="BH108" s="189" t="s">
        <v>11</v>
      </c>
      <c r="BI108" s="189" t="s">
        <v>11</v>
      </c>
      <c r="BJ108" s="189" t="s">
        <v>11</v>
      </c>
      <c r="BK108" s="189" t="s">
        <v>11</v>
      </c>
      <c r="BL108" s="189" t="s">
        <v>11</v>
      </c>
      <c r="BM108" s="189">
        <v>11</v>
      </c>
      <c r="BN108" s="23"/>
      <c r="BT108" s="37"/>
      <c r="BU108" s="41"/>
      <c r="BV108" s="37"/>
      <c r="BW108" s="127"/>
      <c r="BX108" s="37"/>
      <c r="BY108" s="37"/>
      <c r="BZ108" s="37"/>
      <c r="CA108" s="41"/>
      <c r="GO108" s="23"/>
    </row>
    <row r="109" spans="51:197" ht="18" hidden="1" customHeight="1" x14ac:dyDescent="0.2">
      <c r="AY109" s="20">
        <f t="shared" si="36"/>
        <v>107</v>
      </c>
      <c r="AZ109" s="304" t="s">
        <v>762</v>
      </c>
      <c r="BA109" s="38">
        <v>4</v>
      </c>
      <c r="BB109" s="38">
        <v>3</v>
      </c>
      <c r="BC109" s="38">
        <v>2</v>
      </c>
      <c r="BD109" s="38">
        <v>8</v>
      </c>
      <c r="BE109" s="40" t="s">
        <v>255</v>
      </c>
      <c r="BF109" s="37">
        <v>40000</v>
      </c>
      <c r="BG109" s="189" t="s">
        <v>330</v>
      </c>
      <c r="BH109" s="189" t="s">
        <v>11</v>
      </c>
      <c r="BI109" s="189" t="s">
        <v>11</v>
      </c>
      <c r="BJ109" s="189" t="s">
        <v>11</v>
      </c>
      <c r="BK109" s="189" t="s">
        <v>11</v>
      </c>
      <c r="BL109" s="189" t="s">
        <v>11</v>
      </c>
      <c r="BM109" s="189">
        <v>11</v>
      </c>
      <c r="BN109" s="23"/>
      <c r="BT109" s="37"/>
      <c r="BU109" s="41"/>
      <c r="BV109" s="37"/>
      <c r="BW109" s="127"/>
      <c r="BX109" s="37"/>
      <c r="BY109" s="37"/>
      <c r="BZ109" s="37"/>
      <c r="CA109" s="41"/>
      <c r="GO109" s="23"/>
    </row>
    <row r="110" spans="51:197" ht="18" hidden="1" customHeight="1" x14ac:dyDescent="0.2">
      <c r="AY110" s="20">
        <f t="shared" si="36"/>
        <v>108</v>
      </c>
      <c r="AZ110" s="304" t="s">
        <v>772</v>
      </c>
      <c r="BA110" s="38">
        <v>6</v>
      </c>
      <c r="BB110" s="38">
        <v>3</v>
      </c>
      <c r="BC110" s="38">
        <v>3</v>
      </c>
      <c r="BD110" s="38">
        <v>7</v>
      </c>
      <c r="BF110" s="37">
        <v>40000</v>
      </c>
      <c r="BG110" s="37" t="s">
        <v>238</v>
      </c>
      <c r="BH110" s="37">
        <v>20</v>
      </c>
      <c r="BI110" s="37">
        <v>30</v>
      </c>
      <c r="BJ110" s="37">
        <v>30</v>
      </c>
      <c r="BK110" s="37">
        <v>30</v>
      </c>
      <c r="BL110" s="37" t="s">
        <v>11</v>
      </c>
      <c r="BM110" s="37">
        <v>16</v>
      </c>
      <c r="BN110" s="23"/>
      <c r="BT110" s="37"/>
      <c r="BU110" s="41"/>
      <c r="BV110" s="37"/>
      <c r="BW110" s="127"/>
      <c r="BX110" s="37"/>
      <c r="BY110" s="37"/>
      <c r="BZ110" s="37"/>
      <c r="CA110" s="41"/>
      <c r="GO110" s="23"/>
    </row>
    <row r="111" spans="51:197" ht="18" hidden="1" customHeight="1" x14ac:dyDescent="0.2">
      <c r="AY111" s="20">
        <f t="shared" si="36"/>
        <v>109</v>
      </c>
      <c r="AZ111" s="304" t="s">
        <v>773</v>
      </c>
      <c r="BA111" s="38">
        <v>6</v>
      </c>
      <c r="BB111" s="38">
        <v>4</v>
      </c>
      <c r="BC111" s="38">
        <v>4</v>
      </c>
      <c r="BD111" s="38">
        <v>8</v>
      </c>
      <c r="BE111" s="40" t="s">
        <v>488</v>
      </c>
      <c r="BF111" s="37">
        <v>110000</v>
      </c>
      <c r="BG111" s="37" t="s">
        <v>239</v>
      </c>
      <c r="BH111" s="37">
        <v>20</v>
      </c>
      <c r="BI111" s="37">
        <v>20</v>
      </c>
      <c r="BJ111" s="37">
        <v>30</v>
      </c>
      <c r="BK111" s="37">
        <v>20</v>
      </c>
      <c r="BL111" s="37" t="s">
        <v>11</v>
      </c>
      <c r="BM111" s="37">
        <v>6</v>
      </c>
      <c r="BN111" s="37"/>
      <c r="BT111" s="37"/>
      <c r="BU111" s="41"/>
      <c r="BV111" s="37"/>
      <c r="BW111" s="127"/>
      <c r="BX111" s="37"/>
      <c r="BY111" s="37"/>
      <c r="BZ111" s="37"/>
      <c r="CA111" s="41"/>
      <c r="GO111" s="23"/>
    </row>
    <row r="112" spans="51:197" ht="18" hidden="1" customHeight="1" x14ac:dyDescent="0.2">
      <c r="AY112" s="20">
        <f t="shared" si="36"/>
        <v>110</v>
      </c>
      <c r="AZ112" s="33" t="s">
        <v>417</v>
      </c>
      <c r="BA112" s="38">
        <v>6</v>
      </c>
      <c r="BB112" s="38">
        <v>3</v>
      </c>
      <c r="BC112" s="38">
        <v>3</v>
      </c>
      <c r="BD112" s="38">
        <v>7</v>
      </c>
      <c r="BE112" s="40" t="s">
        <v>246</v>
      </c>
      <c r="BF112" s="37">
        <v>40000</v>
      </c>
      <c r="BG112" s="189" t="s">
        <v>327</v>
      </c>
      <c r="BH112" s="189" t="s">
        <v>11</v>
      </c>
      <c r="BI112" s="189" t="s">
        <v>11</v>
      </c>
      <c r="BJ112" s="189" t="s">
        <v>11</v>
      </c>
      <c r="BK112" s="189" t="s">
        <v>11</v>
      </c>
      <c r="BL112" s="189" t="s">
        <v>11</v>
      </c>
      <c r="BM112" s="189">
        <v>11</v>
      </c>
      <c r="BN112" s="189"/>
      <c r="BT112" s="37"/>
      <c r="BU112" s="41"/>
      <c r="BV112" s="37"/>
      <c r="BW112" s="127"/>
      <c r="BX112" s="37"/>
      <c r="BY112" s="37"/>
      <c r="BZ112" s="37"/>
      <c r="CA112" s="41"/>
      <c r="GO112" s="37"/>
    </row>
    <row r="113" spans="51:197" ht="18" hidden="1" customHeight="1" x14ac:dyDescent="0.2">
      <c r="AY113" s="20">
        <f t="shared" si="36"/>
        <v>111</v>
      </c>
      <c r="AZ113" s="306" t="s">
        <v>35</v>
      </c>
      <c r="BA113" s="22">
        <v>7</v>
      </c>
      <c r="BB113" s="22">
        <v>3</v>
      </c>
      <c r="BC113" s="22">
        <v>4</v>
      </c>
      <c r="BD113" s="22">
        <v>7</v>
      </c>
      <c r="BE113" s="39"/>
      <c r="BF113" s="23">
        <v>70000</v>
      </c>
      <c r="BG113" s="23" t="s">
        <v>240</v>
      </c>
      <c r="BH113" s="23">
        <v>20</v>
      </c>
      <c r="BI113" s="23">
        <v>20</v>
      </c>
      <c r="BJ113" s="23">
        <v>30</v>
      </c>
      <c r="BK113" s="23">
        <v>30</v>
      </c>
      <c r="BL113" s="23" t="s">
        <v>11</v>
      </c>
      <c r="BM113" s="23">
        <v>16</v>
      </c>
      <c r="BN113" s="37"/>
      <c r="BT113" s="37"/>
      <c r="BU113" s="41"/>
      <c r="BV113" s="37"/>
      <c r="BW113" s="127"/>
      <c r="BX113" s="37"/>
      <c r="BY113" s="37"/>
      <c r="BZ113" s="37"/>
      <c r="CA113" s="41"/>
      <c r="GO113" s="37"/>
    </row>
    <row r="114" spans="51:197" ht="18" hidden="1" customHeight="1" x14ac:dyDescent="0.2">
      <c r="AY114" s="20">
        <f t="shared" si="36"/>
        <v>112</v>
      </c>
      <c r="AZ114" s="306" t="s">
        <v>37</v>
      </c>
      <c r="BA114" s="22">
        <v>7</v>
      </c>
      <c r="BB114" s="22">
        <v>3</v>
      </c>
      <c r="BC114" s="22">
        <v>4</v>
      </c>
      <c r="BD114" s="22">
        <v>7</v>
      </c>
      <c r="BE114" s="39" t="s">
        <v>78</v>
      </c>
      <c r="BF114" s="23">
        <v>90000</v>
      </c>
      <c r="BG114" s="23" t="s">
        <v>241</v>
      </c>
      <c r="BH114" s="23">
        <v>20</v>
      </c>
      <c r="BI114" s="23">
        <v>20</v>
      </c>
      <c r="BJ114" s="23">
        <v>20</v>
      </c>
      <c r="BK114" s="23">
        <v>30</v>
      </c>
      <c r="BL114" s="23" t="s">
        <v>11</v>
      </c>
      <c r="BM114" s="23">
        <v>2</v>
      </c>
      <c r="BN114" s="37"/>
      <c r="BT114" s="37"/>
      <c r="BU114" s="41"/>
      <c r="BV114" s="37"/>
      <c r="BW114" s="127"/>
      <c r="BX114" s="37"/>
      <c r="BY114" s="37"/>
      <c r="BZ114" s="37"/>
      <c r="CA114" s="41"/>
      <c r="GO114" s="37"/>
    </row>
    <row r="115" spans="51:197" ht="18" hidden="1" customHeight="1" x14ac:dyDescent="0.2">
      <c r="AY115" s="20">
        <f t="shared" si="36"/>
        <v>113</v>
      </c>
      <c r="AZ115" s="306" t="s">
        <v>38</v>
      </c>
      <c r="BA115" s="22">
        <v>8</v>
      </c>
      <c r="BB115" s="22">
        <v>2</v>
      </c>
      <c r="BC115" s="22">
        <v>4</v>
      </c>
      <c r="BD115" s="22">
        <v>7</v>
      </c>
      <c r="BE115" s="39" t="s">
        <v>582</v>
      </c>
      <c r="BF115" s="23">
        <v>90000</v>
      </c>
      <c r="BG115" s="23" t="s">
        <v>242</v>
      </c>
      <c r="BH115" s="23">
        <v>20</v>
      </c>
      <c r="BI115" s="23">
        <v>20</v>
      </c>
      <c r="BJ115" s="23">
        <v>30</v>
      </c>
      <c r="BK115" s="23">
        <v>30</v>
      </c>
      <c r="BL115" s="23" t="s">
        <v>11</v>
      </c>
      <c r="BM115" s="23">
        <v>4</v>
      </c>
      <c r="BN115" s="37"/>
      <c r="BT115" s="37"/>
      <c r="BU115" s="41"/>
      <c r="BV115" s="37"/>
      <c r="BW115" s="127"/>
      <c r="BX115" s="37"/>
      <c r="BY115" s="37"/>
      <c r="BZ115" s="37"/>
      <c r="CA115" s="41"/>
      <c r="GO115" s="37"/>
    </row>
    <row r="116" spans="51:197" ht="18" hidden="1" customHeight="1" x14ac:dyDescent="0.2">
      <c r="AY116" s="20">
        <f t="shared" si="36"/>
        <v>114</v>
      </c>
      <c r="AZ116" s="306" t="s">
        <v>39</v>
      </c>
      <c r="BA116" s="22">
        <v>8</v>
      </c>
      <c r="BB116" s="22">
        <v>3</v>
      </c>
      <c r="BC116" s="22">
        <v>4</v>
      </c>
      <c r="BD116" s="22">
        <v>7</v>
      </c>
      <c r="BE116" s="39" t="s">
        <v>489</v>
      </c>
      <c r="BF116" s="23">
        <v>120000</v>
      </c>
      <c r="BG116" s="23" t="s">
        <v>243</v>
      </c>
      <c r="BH116" s="23">
        <v>20</v>
      </c>
      <c r="BI116" s="23">
        <v>20</v>
      </c>
      <c r="BJ116" s="23">
        <v>30</v>
      </c>
      <c r="BK116" s="23">
        <v>30</v>
      </c>
      <c r="BL116" s="23" t="s">
        <v>11</v>
      </c>
      <c r="BM116" s="23">
        <v>2</v>
      </c>
      <c r="BN116" s="37"/>
      <c r="BT116" s="37"/>
      <c r="BU116" s="41"/>
      <c r="BV116" s="37"/>
      <c r="BW116" s="127"/>
      <c r="BX116" s="37"/>
      <c r="BY116" s="37"/>
      <c r="BZ116" s="37"/>
      <c r="CA116" s="41"/>
      <c r="GO116" s="37"/>
    </row>
    <row r="117" spans="51:197" ht="18" hidden="1" customHeight="1" x14ac:dyDescent="0.2">
      <c r="AY117" s="20">
        <f t="shared" si="36"/>
        <v>115</v>
      </c>
      <c r="AZ117" s="304" t="s">
        <v>74</v>
      </c>
      <c r="BA117" s="38">
        <v>2</v>
      </c>
      <c r="BB117" s="38">
        <v>6</v>
      </c>
      <c r="BC117" s="38">
        <v>1</v>
      </c>
      <c r="BD117" s="38">
        <v>10</v>
      </c>
      <c r="BE117" s="40" t="s">
        <v>464</v>
      </c>
      <c r="BF117" s="37">
        <v>120000</v>
      </c>
      <c r="BG117" s="189" t="s">
        <v>328</v>
      </c>
      <c r="BH117" s="189">
        <v>30</v>
      </c>
      <c r="BI117" s="189">
        <v>30</v>
      </c>
      <c r="BJ117" s="189">
        <v>30</v>
      </c>
      <c r="BK117" s="189">
        <v>20</v>
      </c>
      <c r="BL117" s="189" t="s">
        <v>11</v>
      </c>
      <c r="BM117" s="37">
        <v>1</v>
      </c>
      <c r="BN117" s="37"/>
      <c r="BT117" s="37"/>
      <c r="BU117" s="41"/>
      <c r="BV117" s="37"/>
      <c r="BW117" s="127"/>
      <c r="BX117" s="37"/>
      <c r="BY117" s="37"/>
      <c r="BZ117" s="37"/>
      <c r="CA117" s="41"/>
      <c r="GO117" s="37"/>
    </row>
    <row r="118" spans="51:197" ht="18" hidden="1" customHeight="1" x14ac:dyDescent="0.2">
      <c r="AY118" s="20">
        <f t="shared" si="36"/>
        <v>116</v>
      </c>
      <c r="AZ118" s="33" t="s">
        <v>264</v>
      </c>
      <c r="BA118" s="38">
        <v>7</v>
      </c>
      <c r="BB118" s="38">
        <v>3</v>
      </c>
      <c r="BC118" s="38">
        <v>4</v>
      </c>
      <c r="BD118" s="38">
        <v>7</v>
      </c>
      <c r="BE118" s="40" t="s">
        <v>246</v>
      </c>
      <c r="BF118" s="37">
        <v>70000</v>
      </c>
      <c r="BG118" s="189" t="s">
        <v>421</v>
      </c>
      <c r="BH118" s="189" t="s">
        <v>11</v>
      </c>
      <c r="BI118" s="189" t="s">
        <v>11</v>
      </c>
      <c r="BJ118" s="189" t="s">
        <v>11</v>
      </c>
      <c r="BK118" s="189" t="s">
        <v>11</v>
      </c>
      <c r="BL118" s="189" t="s">
        <v>11</v>
      </c>
      <c r="BM118" s="189">
        <v>11</v>
      </c>
      <c r="BN118" s="37"/>
      <c r="BT118" s="37"/>
      <c r="BU118" s="41"/>
      <c r="BV118" s="37"/>
      <c r="BW118" s="127"/>
      <c r="BX118" s="37"/>
      <c r="BY118" s="37"/>
      <c r="BZ118" s="37"/>
      <c r="CA118" s="41"/>
      <c r="GO118" s="37"/>
    </row>
    <row r="119" spans="51:197" ht="18" hidden="1" customHeight="1" x14ac:dyDescent="0.2">
      <c r="AY119" s="20">
        <f t="shared" si="36"/>
        <v>117</v>
      </c>
      <c r="AZ119" s="304" t="s">
        <v>808</v>
      </c>
      <c r="BA119" s="38">
        <v>6</v>
      </c>
      <c r="BB119" s="38">
        <v>3</v>
      </c>
      <c r="BC119" s="38">
        <v>3</v>
      </c>
      <c r="BD119" s="38">
        <v>8</v>
      </c>
      <c r="BF119" s="37">
        <v>50000</v>
      </c>
      <c r="BG119" s="37" t="s">
        <v>491</v>
      </c>
      <c r="BH119" s="37">
        <v>20</v>
      </c>
      <c r="BI119" s="37">
        <v>30</v>
      </c>
      <c r="BJ119" s="37">
        <v>20</v>
      </c>
      <c r="BK119" s="37">
        <v>20</v>
      </c>
      <c r="BL119" s="37">
        <v>20</v>
      </c>
      <c r="BM119" s="37">
        <v>12</v>
      </c>
      <c r="BN119" s="37"/>
      <c r="BT119" s="37"/>
      <c r="BU119" s="41"/>
      <c r="BV119" s="37"/>
      <c r="BW119" s="127"/>
      <c r="BX119" s="37"/>
      <c r="BY119" s="37"/>
      <c r="BZ119" s="37"/>
      <c r="CA119" s="41"/>
      <c r="GO119" s="37"/>
    </row>
    <row r="120" spans="51:197" ht="18" hidden="1" customHeight="1" x14ac:dyDescent="0.2">
      <c r="AY120" s="20">
        <f t="shared" si="36"/>
        <v>118</v>
      </c>
      <c r="AZ120" s="304" t="s">
        <v>738</v>
      </c>
      <c r="BA120" s="38">
        <v>6</v>
      </c>
      <c r="BB120" s="38">
        <v>2</v>
      </c>
      <c r="BC120" s="38">
        <v>3</v>
      </c>
      <c r="BD120" s="38">
        <v>7</v>
      </c>
      <c r="BE120" s="40" t="s">
        <v>537</v>
      </c>
      <c r="BF120" s="37">
        <v>40000</v>
      </c>
      <c r="BG120" s="37" t="s">
        <v>492</v>
      </c>
      <c r="BH120" s="37">
        <v>30</v>
      </c>
      <c r="BI120" s="37">
        <v>20</v>
      </c>
      <c r="BJ120" s="37">
        <v>30</v>
      </c>
      <c r="BK120" s="37">
        <v>30</v>
      </c>
      <c r="BL120" s="37">
        <v>20</v>
      </c>
      <c r="BM120" s="37">
        <v>1</v>
      </c>
      <c r="BN120" s="37"/>
      <c r="BT120" s="37"/>
      <c r="BU120" s="41"/>
      <c r="BV120" s="37"/>
      <c r="BW120" s="127"/>
      <c r="BX120" s="37"/>
      <c r="BY120" s="37"/>
      <c r="BZ120" s="37"/>
      <c r="CA120" s="41"/>
      <c r="GO120" s="37"/>
    </row>
    <row r="121" spans="51:197" ht="18" hidden="1" customHeight="1" x14ac:dyDescent="0.2">
      <c r="AY121" s="20">
        <f t="shared" si="36"/>
        <v>119</v>
      </c>
      <c r="AZ121" s="304" t="s">
        <v>869</v>
      </c>
      <c r="BA121" s="38">
        <v>5</v>
      </c>
      <c r="BB121" s="38">
        <v>3</v>
      </c>
      <c r="BC121" s="38">
        <v>3</v>
      </c>
      <c r="BD121" s="38">
        <v>9</v>
      </c>
      <c r="BE121" s="40" t="s">
        <v>538</v>
      </c>
      <c r="BF121" s="37">
        <v>50000</v>
      </c>
      <c r="BG121" s="37" t="s">
        <v>493</v>
      </c>
      <c r="BH121" s="37">
        <v>20</v>
      </c>
      <c r="BI121" s="37">
        <v>30</v>
      </c>
      <c r="BJ121" s="37">
        <v>30</v>
      </c>
      <c r="BK121" s="37">
        <v>30</v>
      </c>
      <c r="BL121" s="37">
        <v>20</v>
      </c>
      <c r="BM121" s="37">
        <v>1</v>
      </c>
      <c r="BN121" s="37"/>
      <c r="BT121" s="37"/>
      <c r="BU121" s="41"/>
      <c r="BV121" s="37"/>
      <c r="BW121" s="127"/>
      <c r="BX121" s="37"/>
      <c r="BY121" s="37"/>
      <c r="BZ121" s="37"/>
      <c r="CA121" s="41"/>
      <c r="GO121" s="37"/>
    </row>
    <row r="122" spans="51:197" ht="18" hidden="1" customHeight="1" x14ac:dyDescent="0.2">
      <c r="AY122" s="20">
        <f t="shared" si="36"/>
        <v>120</v>
      </c>
      <c r="AZ122" s="304" t="s">
        <v>809</v>
      </c>
      <c r="BA122" s="38">
        <v>7</v>
      </c>
      <c r="BB122" s="38">
        <v>3</v>
      </c>
      <c r="BC122" s="38">
        <v>3</v>
      </c>
      <c r="BD122" s="38">
        <v>7</v>
      </c>
      <c r="BE122" s="40" t="s">
        <v>538</v>
      </c>
      <c r="BF122" s="37">
        <v>50000</v>
      </c>
      <c r="BG122" s="37" t="s">
        <v>494</v>
      </c>
      <c r="BH122" s="37">
        <v>20</v>
      </c>
      <c r="BI122" s="37">
        <v>30</v>
      </c>
      <c r="BJ122" s="37">
        <v>30</v>
      </c>
      <c r="BK122" s="37">
        <v>30</v>
      </c>
      <c r="BL122" s="37">
        <v>20</v>
      </c>
      <c r="BM122" s="37">
        <v>1</v>
      </c>
      <c r="BN122" s="37"/>
      <c r="BT122" s="37"/>
      <c r="BU122" s="41"/>
      <c r="BV122" s="37"/>
      <c r="BW122" s="127"/>
      <c r="BX122" s="37"/>
      <c r="BY122" s="37"/>
      <c r="BZ122" s="37"/>
      <c r="CA122" s="41"/>
      <c r="GO122" s="37"/>
    </row>
    <row r="123" spans="51:197" ht="18" hidden="1" customHeight="1" x14ac:dyDescent="0.2">
      <c r="AY123" s="20">
        <f t="shared" si="36"/>
        <v>121</v>
      </c>
      <c r="AZ123" s="304" t="s">
        <v>810</v>
      </c>
      <c r="BA123" s="38">
        <v>6</v>
      </c>
      <c r="BB123" s="38">
        <v>3</v>
      </c>
      <c r="BC123" s="38">
        <v>4</v>
      </c>
      <c r="BD123" s="38">
        <v>8</v>
      </c>
      <c r="BE123" s="40" t="s">
        <v>538</v>
      </c>
      <c r="BF123" s="37">
        <v>70000</v>
      </c>
      <c r="BG123" s="37" t="s">
        <v>495</v>
      </c>
      <c r="BH123" s="37">
        <v>20</v>
      </c>
      <c r="BI123" s="37">
        <v>20</v>
      </c>
      <c r="BJ123" s="37">
        <v>30</v>
      </c>
      <c r="BK123" s="37">
        <v>30</v>
      </c>
      <c r="BL123" s="37">
        <v>20</v>
      </c>
      <c r="BM123" s="37">
        <v>1</v>
      </c>
      <c r="BN123" s="37"/>
      <c r="BT123" s="37"/>
      <c r="BU123" s="41"/>
      <c r="BV123" s="37"/>
      <c r="BW123" s="127"/>
      <c r="BX123" s="37"/>
      <c r="BY123" s="37"/>
      <c r="BZ123" s="37"/>
      <c r="CA123" s="41"/>
      <c r="GO123" s="37"/>
    </row>
    <row r="124" spans="51:197" ht="18" hidden="1" customHeight="1" x14ac:dyDescent="0.2">
      <c r="AY124" s="20">
        <f t="shared" si="36"/>
        <v>122</v>
      </c>
      <c r="AZ124" s="306" t="s">
        <v>739</v>
      </c>
      <c r="BA124" s="38">
        <v>4</v>
      </c>
      <c r="BB124" s="38">
        <v>5</v>
      </c>
      <c r="BC124" s="38">
        <v>1</v>
      </c>
      <c r="BD124" s="38">
        <v>9</v>
      </c>
      <c r="BE124" s="40" t="s">
        <v>463</v>
      </c>
      <c r="BF124" s="37">
        <v>110000</v>
      </c>
      <c r="BG124" s="37" t="s">
        <v>496</v>
      </c>
      <c r="BH124" s="37">
        <v>30</v>
      </c>
      <c r="BI124" s="37">
        <v>30</v>
      </c>
      <c r="BJ124" s="37">
        <v>30</v>
      </c>
      <c r="BK124" s="37">
        <v>20</v>
      </c>
      <c r="BL124" s="37">
        <v>30</v>
      </c>
      <c r="BM124" s="37">
        <v>1</v>
      </c>
      <c r="BN124" s="37"/>
      <c r="BT124" s="37"/>
      <c r="BU124" s="41"/>
      <c r="BV124" s="37"/>
      <c r="BW124" s="127"/>
      <c r="BX124" s="37"/>
      <c r="BY124" s="37"/>
      <c r="BZ124" s="37"/>
      <c r="CA124" s="41"/>
      <c r="GO124" s="37"/>
    </row>
    <row r="125" spans="51:197" ht="18" hidden="1" customHeight="1" x14ac:dyDescent="0.2">
      <c r="AY125" s="20">
        <f t="shared" si="36"/>
        <v>123</v>
      </c>
      <c r="AZ125" s="306" t="s">
        <v>740</v>
      </c>
      <c r="BA125" s="38">
        <v>5</v>
      </c>
      <c r="BB125" s="38">
        <v>5</v>
      </c>
      <c r="BC125" s="38">
        <v>2</v>
      </c>
      <c r="BD125" s="38">
        <v>9</v>
      </c>
      <c r="BE125" s="40" t="s">
        <v>539</v>
      </c>
      <c r="BF125" s="37">
        <v>140000</v>
      </c>
      <c r="BG125" s="37" t="s">
        <v>497</v>
      </c>
      <c r="BH125" s="37">
        <v>30</v>
      </c>
      <c r="BI125" s="37">
        <v>30</v>
      </c>
      <c r="BJ125" s="37">
        <v>30</v>
      </c>
      <c r="BK125" s="37">
        <v>20</v>
      </c>
      <c r="BL125" s="37">
        <v>30</v>
      </c>
      <c r="BM125" s="37">
        <v>1</v>
      </c>
      <c r="BN125" s="37"/>
      <c r="BT125" s="37"/>
      <c r="BU125" s="41"/>
      <c r="BV125" s="37"/>
      <c r="BW125" s="127"/>
      <c r="BX125" s="37"/>
      <c r="BY125" s="37"/>
      <c r="BZ125" s="37"/>
      <c r="CA125" s="41"/>
      <c r="GO125" s="37"/>
    </row>
    <row r="126" spans="51:197" ht="18" hidden="1" customHeight="1" x14ac:dyDescent="0.2">
      <c r="AY126" s="20">
        <f t="shared" si="36"/>
        <v>124</v>
      </c>
      <c r="AZ126" s="306" t="s">
        <v>741</v>
      </c>
      <c r="BA126" s="38">
        <v>5</v>
      </c>
      <c r="BB126" s="38">
        <v>5</v>
      </c>
      <c r="BC126" s="38">
        <v>2</v>
      </c>
      <c r="BD126" s="38">
        <v>8</v>
      </c>
      <c r="BE126" s="40" t="s">
        <v>474</v>
      </c>
      <c r="BF126" s="37">
        <v>150000</v>
      </c>
      <c r="BG126" s="37" t="s">
        <v>536</v>
      </c>
      <c r="BH126" s="37">
        <v>30</v>
      </c>
      <c r="BI126" s="37">
        <v>30</v>
      </c>
      <c r="BJ126" s="37">
        <v>30</v>
      </c>
      <c r="BK126" s="37">
        <v>20</v>
      </c>
      <c r="BL126" s="37">
        <v>30</v>
      </c>
      <c r="BM126" s="37">
        <v>1</v>
      </c>
      <c r="BN126" s="37"/>
      <c r="BT126" s="37"/>
      <c r="BU126" s="41"/>
      <c r="BV126" s="37"/>
      <c r="BW126" s="127"/>
      <c r="BX126" s="37"/>
      <c r="BY126" s="37"/>
      <c r="BZ126" s="37"/>
      <c r="CA126" s="41"/>
      <c r="GO126" s="37"/>
    </row>
    <row r="127" spans="51:197" ht="18" hidden="1" customHeight="1" x14ac:dyDescent="0.2">
      <c r="AY127" s="20">
        <f t="shared" si="36"/>
        <v>125</v>
      </c>
      <c r="AZ127" s="33" t="s">
        <v>737</v>
      </c>
      <c r="BA127" s="38">
        <v>6</v>
      </c>
      <c r="BB127" s="38">
        <v>3</v>
      </c>
      <c r="BC127" s="38">
        <v>3</v>
      </c>
      <c r="BD127" s="38">
        <v>8</v>
      </c>
      <c r="BE127" s="40" t="s">
        <v>246</v>
      </c>
      <c r="BF127" s="37">
        <v>50000</v>
      </c>
      <c r="BG127" s="37" t="s">
        <v>870</v>
      </c>
      <c r="BH127" s="37" t="s">
        <v>11</v>
      </c>
      <c r="BI127" s="37" t="s">
        <v>11</v>
      </c>
      <c r="BJ127" s="37" t="s">
        <v>11</v>
      </c>
      <c r="BK127" s="37" t="s">
        <v>11</v>
      </c>
      <c r="BL127" s="37" t="s">
        <v>11</v>
      </c>
      <c r="BM127" s="37">
        <v>11</v>
      </c>
      <c r="BN127" s="37"/>
      <c r="BT127" s="37"/>
      <c r="BU127" s="41"/>
      <c r="BV127" s="37"/>
      <c r="BW127" s="127"/>
      <c r="BX127" s="37"/>
      <c r="BY127" s="37"/>
      <c r="BZ127" s="37"/>
      <c r="CA127" s="41"/>
      <c r="GO127" s="37"/>
    </row>
    <row r="128" spans="51:197" ht="18" hidden="1" customHeight="1" x14ac:dyDescent="0.2">
      <c r="AY128" s="20">
        <f t="shared" si="36"/>
        <v>126</v>
      </c>
      <c r="AZ128" s="327" t="s">
        <v>498</v>
      </c>
      <c r="BA128" s="38">
        <v>6</v>
      </c>
      <c r="BB128" s="38">
        <v>3</v>
      </c>
      <c r="BC128" s="38">
        <v>3</v>
      </c>
      <c r="BD128" s="38">
        <v>8</v>
      </c>
      <c r="BE128" s="40" t="s">
        <v>540</v>
      </c>
      <c r="BF128" s="37">
        <v>60000</v>
      </c>
      <c r="BG128" s="37" t="s">
        <v>502</v>
      </c>
      <c r="BH128" s="37">
        <v>20</v>
      </c>
      <c r="BI128" s="37">
        <v>30</v>
      </c>
      <c r="BJ128" s="37">
        <v>30</v>
      </c>
      <c r="BK128" s="37">
        <v>30</v>
      </c>
      <c r="BL128" s="37" t="s">
        <v>11</v>
      </c>
      <c r="BM128" s="37">
        <v>16</v>
      </c>
      <c r="BN128" s="37"/>
      <c r="BT128" s="37"/>
      <c r="BU128" s="41"/>
      <c r="BV128" s="37"/>
      <c r="BW128" s="127"/>
      <c r="BX128" s="37"/>
      <c r="BY128" s="37"/>
      <c r="BZ128" s="37"/>
      <c r="CA128" s="41"/>
      <c r="GO128" s="37"/>
    </row>
    <row r="129" spans="51:197" ht="18" hidden="1" customHeight="1" x14ac:dyDescent="0.2">
      <c r="AY129" s="20">
        <f t="shared" si="36"/>
        <v>127</v>
      </c>
      <c r="AZ129" s="327" t="s">
        <v>499</v>
      </c>
      <c r="BA129" s="38">
        <v>7</v>
      </c>
      <c r="BB129" s="38">
        <v>2</v>
      </c>
      <c r="BC129" s="38">
        <v>4</v>
      </c>
      <c r="BD129" s="38">
        <v>7</v>
      </c>
      <c r="BE129" s="40" t="s">
        <v>541</v>
      </c>
      <c r="BF129" s="37">
        <v>80000</v>
      </c>
      <c r="BG129" s="37" t="s">
        <v>503</v>
      </c>
      <c r="BH129" s="37">
        <v>20</v>
      </c>
      <c r="BI129" s="37">
        <v>20</v>
      </c>
      <c r="BJ129" s="37">
        <v>30</v>
      </c>
      <c r="BK129" s="37">
        <v>30</v>
      </c>
      <c r="BL129" s="37" t="s">
        <v>11</v>
      </c>
      <c r="BM129" s="37">
        <v>4</v>
      </c>
      <c r="BN129" s="37"/>
      <c r="BT129" s="37"/>
      <c r="BU129" s="41"/>
      <c r="BV129" s="37"/>
      <c r="BW129" s="127"/>
      <c r="BX129" s="37"/>
      <c r="BY129" s="37"/>
      <c r="BZ129" s="37"/>
      <c r="CA129" s="41"/>
      <c r="GO129" s="37"/>
    </row>
    <row r="130" spans="51:197" ht="18" hidden="1" customHeight="1" x14ac:dyDescent="0.2">
      <c r="AY130" s="20">
        <f t="shared" si="36"/>
        <v>128</v>
      </c>
      <c r="AZ130" s="327" t="s">
        <v>500</v>
      </c>
      <c r="BA130" s="38">
        <v>7</v>
      </c>
      <c r="BB130" s="38">
        <v>3</v>
      </c>
      <c r="BC130" s="38">
        <v>3</v>
      </c>
      <c r="BD130" s="38">
        <v>8</v>
      </c>
      <c r="BE130" s="40" t="s">
        <v>542</v>
      </c>
      <c r="BF130" s="37">
        <v>110000</v>
      </c>
      <c r="BG130" s="37" t="s">
        <v>504</v>
      </c>
      <c r="BH130" s="37">
        <v>20</v>
      </c>
      <c r="BI130" s="37">
        <v>20</v>
      </c>
      <c r="BJ130" s="37">
        <v>30</v>
      </c>
      <c r="BK130" s="37">
        <v>20</v>
      </c>
      <c r="BL130" s="37" t="s">
        <v>11</v>
      </c>
      <c r="BM130" s="37">
        <v>4</v>
      </c>
      <c r="BN130" s="37"/>
      <c r="BT130" s="37"/>
      <c r="BU130" s="41"/>
      <c r="BV130" s="37"/>
      <c r="BW130" s="127"/>
      <c r="BX130" s="37"/>
      <c r="BY130" s="37"/>
      <c r="BZ130" s="37"/>
      <c r="CA130" s="41"/>
      <c r="GO130" s="37"/>
    </row>
    <row r="131" spans="51:197" ht="18" hidden="1" customHeight="1" x14ac:dyDescent="0.2">
      <c r="AY131" s="20">
        <f t="shared" si="36"/>
        <v>129</v>
      </c>
      <c r="AZ131" s="327" t="s">
        <v>72</v>
      </c>
      <c r="BA131" s="38">
        <v>6</v>
      </c>
      <c r="BB131" s="38">
        <v>5</v>
      </c>
      <c r="BC131" s="38">
        <v>1</v>
      </c>
      <c r="BD131" s="38">
        <v>9</v>
      </c>
      <c r="BE131" s="40" t="s">
        <v>543</v>
      </c>
      <c r="BF131" s="37">
        <v>140000</v>
      </c>
      <c r="BG131" s="37" t="s">
        <v>505</v>
      </c>
      <c r="BH131" s="37">
        <v>30</v>
      </c>
      <c r="BI131" s="37">
        <v>30</v>
      </c>
      <c r="BJ131" s="37">
        <v>30</v>
      </c>
      <c r="BK131" s="37">
        <v>20</v>
      </c>
      <c r="BL131" s="37" t="s">
        <v>11</v>
      </c>
      <c r="BM131" s="37">
        <v>1</v>
      </c>
      <c r="BN131" s="37"/>
      <c r="BT131" s="37"/>
      <c r="BU131" s="41"/>
      <c r="BV131" s="37"/>
      <c r="BW131" s="127"/>
      <c r="BX131" s="37"/>
      <c r="BY131" s="37"/>
      <c r="BZ131" s="37"/>
      <c r="CA131" s="41"/>
      <c r="GO131" s="37"/>
    </row>
    <row r="132" spans="51:197" ht="18" hidden="1" customHeight="1" x14ac:dyDescent="0.2">
      <c r="AY132" s="20">
        <f t="shared" si="36"/>
        <v>130</v>
      </c>
      <c r="AZ132" s="327" t="s">
        <v>515</v>
      </c>
      <c r="BA132" s="38">
        <v>6</v>
      </c>
      <c r="BB132" s="38">
        <v>3</v>
      </c>
      <c r="BC132" s="38">
        <v>3</v>
      </c>
      <c r="BD132" s="38">
        <v>8</v>
      </c>
      <c r="BE132" s="40" t="s">
        <v>534</v>
      </c>
      <c r="BF132" s="37">
        <v>60000</v>
      </c>
      <c r="BG132" s="37" t="s">
        <v>535</v>
      </c>
      <c r="BH132" s="37" t="s">
        <v>11</v>
      </c>
      <c r="BI132" s="37" t="s">
        <v>11</v>
      </c>
      <c r="BJ132" s="37" t="s">
        <v>11</v>
      </c>
      <c r="BK132" s="37" t="s">
        <v>11</v>
      </c>
      <c r="BL132" s="37" t="s">
        <v>11</v>
      </c>
      <c r="BM132" s="37">
        <v>11</v>
      </c>
      <c r="BN132" s="37"/>
      <c r="BT132" s="37"/>
      <c r="BU132" s="41"/>
      <c r="BV132" s="37"/>
      <c r="BW132" s="127"/>
      <c r="BX132" s="37"/>
      <c r="BY132" s="37"/>
      <c r="BZ132" s="37"/>
      <c r="CA132" s="41"/>
      <c r="GO132" s="37"/>
    </row>
    <row r="133" spans="51:197" ht="18" hidden="1" customHeight="1" x14ac:dyDescent="0.2">
      <c r="AY133" s="20">
        <f t="shared" ref="AY133:AY176" si="37">IF(AZ133="","",AY132+1)</f>
        <v>131</v>
      </c>
      <c r="AZ133" s="304" t="s">
        <v>501</v>
      </c>
      <c r="BA133" s="38">
        <v>6</v>
      </c>
      <c r="BB133" s="38">
        <v>2</v>
      </c>
      <c r="BC133" s="38">
        <v>3</v>
      </c>
      <c r="BD133" s="38">
        <v>7</v>
      </c>
      <c r="BE133" s="40" t="s">
        <v>457</v>
      </c>
      <c r="BF133" s="37">
        <v>40000</v>
      </c>
      <c r="BG133" s="37" t="s">
        <v>506</v>
      </c>
      <c r="BH133" s="37">
        <v>30</v>
      </c>
      <c r="BI133" s="37">
        <v>20</v>
      </c>
      <c r="BJ133" s="37">
        <v>30</v>
      </c>
      <c r="BK133" s="37">
        <v>30</v>
      </c>
      <c r="BL133" s="37">
        <v>20</v>
      </c>
      <c r="BM133" s="37">
        <v>12</v>
      </c>
      <c r="BN133" s="37"/>
      <c r="BT133" s="37"/>
      <c r="BU133" s="41"/>
      <c r="BV133" s="37"/>
      <c r="BW133" s="127"/>
      <c r="BX133" s="37"/>
      <c r="BY133" s="37"/>
      <c r="BZ133" s="37"/>
      <c r="CA133" s="41"/>
      <c r="GO133" s="37"/>
    </row>
    <row r="134" spans="51:197" ht="18" hidden="1" customHeight="1" x14ac:dyDescent="0.2">
      <c r="AY134" s="20">
        <f t="shared" si="37"/>
        <v>132</v>
      </c>
      <c r="AZ134" s="304" t="s">
        <v>783</v>
      </c>
      <c r="BA134" s="38">
        <v>7</v>
      </c>
      <c r="BB134" s="38">
        <v>3</v>
      </c>
      <c r="BC134" s="38">
        <v>3</v>
      </c>
      <c r="BD134" s="38">
        <v>7</v>
      </c>
      <c r="BE134" s="40" t="s">
        <v>538</v>
      </c>
      <c r="BF134" s="37">
        <v>50000</v>
      </c>
      <c r="BG134" s="37" t="s">
        <v>507</v>
      </c>
      <c r="BH134" s="37">
        <v>20</v>
      </c>
      <c r="BI134" s="37">
        <v>30</v>
      </c>
      <c r="BJ134" s="37">
        <v>30</v>
      </c>
      <c r="BK134" s="37">
        <v>30</v>
      </c>
      <c r="BL134" s="37">
        <v>20</v>
      </c>
      <c r="BM134" s="37">
        <v>2</v>
      </c>
      <c r="BN134" s="37"/>
      <c r="BT134" s="37"/>
      <c r="BU134" s="41"/>
      <c r="BV134" s="37"/>
      <c r="BW134" s="127"/>
      <c r="BX134" s="37"/>
      <c r="BY134" s="37"/>
      <c r="BZ134" s="37"/>
      <c r="CA134" s="41"/>
      <c r="GO134" s="37"/>
    </row>
    <row r="135" spans="51:197" ht="18" hidden="1" customHeight="1" x14ac:dyDescent="0.2">
      <c r="AY135" s="20">
        <f t="shared" si="37"/>
        <v>133</v>
      </c>
      <c r="AZ135" s="304" t="s">
        <v>781</v>
      </c>
      <c r="BA135" s="38">
        <v>7</v>
      </c>
      <c r="BB135" s="38">
        <v>3</v>
      </c>
      <c r="BC135" s="38">
        <v>3</v>
      </c>
      <c r="BD135" s="38">
        <v>7</v>
      </c>
      <c r="BE135" s="40" t="s">
        <v>544</v>
      </c>
      <c r="BF135" s="37">
        <v>70000</v>
      </c>
      <c r="BG135" s="37" t="s">
        <v>508</v>
      </c>
      <c r="BH135" s="37">
        <v>20</v>
      </c>
      <c r="BI135" s="37">
        <v>30</v>
      </c>
      <c r="BJ135" s="37">
        <v>20</v>
      </c>
      <c r="BK135" s="37">
        <v>30</v>
      </c>
      <c r="BL135" s="37">
        <v>20</v>
      </c>
      <c r="BM135" s="37">
        <v>2</v>
      </c>
      <c r="BN135" s="37"/>
      <c r="BT135" s="37"/>
      <c r="BU135" s="41"/>
      <c r="BV135" s="37"/>
      <c r="BW135" s="127"/>
      <c r="BX135" s="37"/>
      <c r="BY135" s="37"/>
      <c r="BZ135" s="37"/>
      <c r="CA135" s="41"/>
      <c r="GO135" s="37"/>
    </row>
    <row r="136" spans="51:197" ht="18" hidden="1" customHeight="1" x14ac:dyDescent="0.2">
      <c r="AY136" s="20">
        <f t="shared" si="37"/>
        <v>134</v>
      </c>
      <c r="AZ136" s="304" t="s">
        <v>782</v>
      </c>
      <c r="BA136" s="38">
        <v>7</v>
      </c>
      <c r="BB136" s="38">
        <v>3</v>
      </c>
      <c r="BC136" s="38">
        <v>3</v>
      </c>
      <c r="BD136" s="38">
        <v>8</v>
      </c>
      <c r="BE136" s="40" t="s">
        <v>545</v>
      </c>
      <c r="BF136" s="37">
        <v>90000</v>
      </c>
      <c r="BG136" s="37" t="s">
        <v>509</v>
      </c>
      <c r="BH136" s="37">
        <v>20</v>
      </c>
      <c r="BI136" s="37">
        <v>30</v>
      </c>
      <c r="BJ136" s="37">
        <v>30</v>
      </c>
      <c r="BK136" s="37">
        <v>20</v>
      </c>
      <c r="BL136" s="37">
        <v>20</v>
      </c>
      <c r="BM136" s="37">
        <v>2</v>
      </c>
      <c r="BN136" s="37"/>
      <c r="BT136" s="37"/>
      <c r="BU136" s="41"/>
      <c r="BV136" s="37"/>
      <c r="BW136" s="127"/>
      <c r="BX136" s="37"/>
      <c r="BY136" s="37"/>
      <c r="BZ136" s="37"/>
      <c r="CA136" s="41"/>
      <c r="GO136" s="37"/>
    </row>
    <row r="137" spans="51:197" ht="18" hidden="1" customHeight="1" x14ac:dyDescent="0.2">
      <c r="AY137" s="20">
        <f t="shared" si="37"/>
        <v>135</v>
      </c>
      <c r="AZ137" s="304" t="s">
        <v>771</v>
      </c>
      <c r="BA137" s="38">
        <v>4</v>
      </c>
      <c r="BB137" s="38">
        <v>5</v>
      </c>
      <c r="BC137" s="38">
        <v>1</v>
      </c>
      <c r="BD137" s="38">
        <v>9</v>
      </c>
      <c r="BE137" s="40" t="s">
        <v>463</v>
      </c>
      <c r="BF137" s="37">
        <v>110000</v>
      </c>
      <c r="BG137" s="37" t="s">
        <v>510</v>
      </c>
      <c r="BH137" s="37">
        <v>30</v>
      </c>
      <c r="BI137" s="37">
        <v>30</v>
      </c>
      <c r="BJ137" s="37">
        <v>30</v>
      </c>
      <c r="BK137" s="37">
        <v>20</v>
      </c>
      <c r="BL137" s="37">
        <v>20</v>
      </c>
      <c r="BM137" s="37">
        <v>1</v>
      </c>
      <c r="BN137" s="37"/>
      <c r="BT137" s="37"/>
      <c r="BU137" s="41"/>
      <c r="BV137" s="37"/>
      <c r="BW137" s="127"/>
      <c r="BX137" s="37"/>
      <c r="BY137" s="37"/>
      <c r="BZ137" s="37"/>
      <c r="CA137" s="41"/>
      <c r="GO137" s="37"/>
    </row>
    <row r="138" spans="51:197" ht="18" hidden="1" customHeight="1" x14ac:dyDescent="0.2">
      <c r="AY138" s="20">
        <f t="shared" si="37"/>
        <v>136</v>
      </c>
      <c r="AZ138" s="33" t="s">
        <v>517</v>
      </c>
      <c r="BA138" s="38">
        <v>6</v>
      </c>
      <c r="BB138" s="38">
        <v>2</v>
      </c>
      <c r="BC138" s="38">
        <v>3</v>
      </c>
      <c r="BD138" s="38">
        <v>7</v>
      </c>
      <c r="BE138" s="40" t="s">
        <v>251</v>
      </c>
      <c r="BF138" s="37">
        <v>40000</v>
      </c>
      <c r="BG138" s="37" t="s">
        <v>533</v>
      </c>
      <c r="BH138" s="37" t="s">
        <v>11</v>
      </c>
      <c r="BI138" s="37" t="s">
        <v>11</v>
      </c>
      <c r="BJ138" s="37" t="s">
        <v>11</v>
      </c>
      <c r="BK138" s="37" t="s">
        <v>11</v>
      </c>
      <c r="BL138" s="37" t="s">
        <v>11</v>
      </c>
      <c r="BM138" s="37">
        <v>11</v>
      </c>
      <c r="BN138" s="37"/>
      <c r="BT138" s="37"/>
      <c r="BU138" s="41"/>
      <c r="BV138" s="37"/>
      <c r="BW138" s="127"/>
      <c r="BX138" s="37"/>
      <c r="BY138" s="37"/>
      <c r="BZ138" s="37"/>
      <c r="CA138" s="41"/>
      <c r="GO138" s="37"/>
    </row>
    <row r="139" spans="51:197" ht="18" hidden="1" customHeight="1" x14ac:dyDescent="0.2">
      <c r="AY139" s="20">
        <f t="shared" si="37"/>
        <v>137</v>
      </c>
      <c r="AZ139" s="312" t="s">
        <v>663</v>
      </c>
      <c r="BA139" s="38">
        <v>6</v>
      </c>
      <c r="BB139" s="38">
        <v>3</v>
      </c>
      <c r="BC139" s="38">
        <v>3</v>
      </c>
      <c r="BD139" s="38">
        <v>8</v>
      </c>
      <c r="BE139" s="40" t="s">
        <v>345</v>
      </c>
      <c r="BF139" s="37">
        <v>60000</v>
      </c>
      <c r="BG139" s="37" t="s">
        <v>658</v>
      </c>
      <c r="BH139" s="37">
        <v>20</v>
      </c>
      <c r="BI139" s="37">
        <v>30</v>
      </c>
      <c r="BJ139" s="37">
        <v>20</v>
      </c>
      <c r="BK139" s="37">
        <v>30</v>
      </c>
      <c r="BL139" s="37" t="s">
        <v>11</v>
      </c>
      <c r="BM139" s="37">
        <v>16</v>
      </c>
      <c r="BN139" s="37"/>
      <c r="BT139" s="37"/>
      <c r="BU139" s="41"/>
      <c r="BV139" s="37"/>
      <c r="BW139" s="127"/>
      <c r="BX139" s="37"/>
      <c r="BY139" s="37"/>
      <c r="BZ139" s="37"/>
      <c r="CA139" s="41"/>
      <c r="GO139" s="37"/>
    </row>
    <row r="140" spans="51:197" ht="18" hidden="1" customHeight="1" x14ac:dyDescent="0.2">
      <c r="AY140" s="20">
        <f t="shared" si="37"/>
        <v>138</v>
      </c>
      <c r="AZ140" s="312" t="s">
        <v>664</v>
      </c>
      <c r="BA140" s="38">
        <v>6</v>
      </c>
      <c r="BB140" s="38">
        <v>3</v>
      </c>
      <c r="BC140" s="38">
        <v>3</v>
      </c>
      <c r="BD140" s="38">
        <v>7</v>
      </c>
      <c r="BE140" s="40" t="s">
        <v>665</v>
      </c>
      <c r="BF140" s="37">
        <v>80000</v>
      </c>
      <c r="BG140" s="37" t="s">
        <v>659</v>
      </c>
      <c r="BH140" s="37">
        <v>20</v>
      </c>
      <c r="BI140" s="37">
        <v>20</v>
      </c>
      <c r="BJ140" s="37">
        <v>30</v>
      </c>
      <c r="BK140" s="37">
        <v>20</v>
      </c>
      <c r="BL140" s="37" t="s">
        <v>11</v>
      </c>
      <c r="BM140" s="37">
        <v>4</v>
      </c>
      <c r="BN140" s="37"/>
      <c r="BT140" s="37"/>
      <c r="BU140" s="41"/>
      <c r="BV140" s="37"/>
      <c r="BW140" s="127"/>
      <c r="BX140" s="37"/>
      <c r="BY140" s="37"/>
      <c r="BZ140" s="37"/>
      <c r="CA140" s="41"/>
      <c r="GO140" s="37"/>
    </row>
    <row r="141" spans="51:197" ht="18" hidden="1" customHeight="1" x14ac:dyDescent="0.2">
      <c r="AY141" s="20">
        <f t="shared" si="37"/>
        <v>139</v>
      </c>
      <c r="AZ141" s="312" t="s">
        <v>666</v>
      </c>
      <c r="BA141" s="38">
        <v>6</v>
      </c>
      <c r="BB141" s="38">
        <v>3</v>
      </c>
      <c r="BC141" s="38">
        <v>3</v>
      </c>
      <c r="BD141" s="38">
        <v>8</v>
      </c>
      <c r="BE141" s="40" t="s">
        <v>667</v>
      </c>
      <c r="BF141" s="37">
        <v>90000</v>
      </c>
      <c r="BG141" s="37" t="s">
        <v>660</v>
      </c>
      <c r="BH141" s="37">
        <v>20</v>
      </c>
      <c r="BI141" s="37">
        <v>30</v>
      </c>
      <c r="BJ141" s="37">
        <v>30</v>
      </c>
      <c r="BK141" s="37">
        <v>20</v>
      </c>
      <c r="BL141" s="37" t="s">
        <v>11</v>
      </c>
      <c r="BM141" s="37">
        <v>2</v>
      </c>
      <c r="BN141" s="37"/>
      <c r="BT141" s="37"/>
      <c r="BU141" s="41"/>
      <c r="BV141" s="37"/>
      <c r="BW141" s="127"/>
      <c r="BX141" s="37"/>
      <c r="BY141" s="37"/>
      <c r="BZ141" s="37"/>
      <c r="CA141" s="41"/>
      <c r="GO141" s="37"/>
    </row>
    <row r="142" spans="51:197" ht="18" hidden="1" customHeight="1" x14ac:dyDescent="0.2">
      <c r="AY142" s="20">
        <f t="shared" si="37"/>
        <v>140</v>
      </c>
      <c r="AZ142" s="312" t="s">
        <v>668</v>
      </c>
      <c r="BA142" s="38">
        <v>6</v>
      </c>
      <c r="BB142" s="38">
        <v>5</v>
      </c>
      <c r="BC142" s="38">
        <v>1</v>
      </c>
      <c r="BD142" s="38">
        <v>9</v>
      </c>
      <c r="BE142" s="40" t="s">
        <v>669</v>
      </c>
      <c r="BF142" s="37">
        <v>180000</v>
      </c>
      <c r="BG142" s="37" t="s">
        <v>661</v>
      </c>
      <c r="BH142" s="189">
        <v>30</v>
      </c>
      <c r="BI142" s="189">
        <v>30</v>
      </c>
      <c r="BJ142" s="189">
        <v>30</v>
      </c>
      <c r="BK142" s="189">
        <v>20</v>
      </c>
      <c r="BL142" s="189" t="s">
        <v>11</v>
      </c>
      <c r="BM142" s="37">
        <v>1</v>
      </c>
      <c r="BN142" s="37"/>
      <c r="BT142" s="37"/>
      <c r="BU142" s="41"/>
      <c r="BV142" s="37"/>
      <c r="BW142" s="127"/>
      <c r="BX142" s="37"/>
      <c r="BY142" s="37"/>
      <c r="BZ142" s="37"/>
      <c r="CA142" s="41"/>
      <c r="GO142" s="37"/>
    </row>
    <row r="143" spans="51:197" ht="18" hidden="1" customHeight="1" x14ac:dyDescent="0.2">
      <c r="AY143" s="20">
        <f t="shared" si="37"/>
        <v>141</v>
      </c>
      <c r="AZ143" s="312" t="s">
        <v>671</v>
      </c>
      <c r="BA143" s="38">
        <v>6</v>
      </c>
      <c r="BB143" s="38">
        <v>3</v>
      </c>
      <c r="BC143" s="38">
        <v>3</v>
      </c>
      <c r="BD143" s="38">
        <v>8</v>
      </c>
      <c r="BE143" s="40" t="s">
        <v>670</v>
      </c>
      <c r="BF143" s="37">
        <v>60000</v>
      </c>
      <c r="BG143" s="37" t="s">
        <v>662</v>
      </c>
      <c r="BH143" s="189" t="s">
        <v>11</v>
      </c>
      <c r="BI143" s="189" t="s">
        <v>11</v>
      </c>
      <c r="BJ143" s="189" t="s">
        <v>11</v>
      </c>
      <c r="BK143" s="189" t="s">
        <v>11</v>
      </c>
      <c r="BL143" s="189" t="s">
        <v>11</v>
      </c>
      <c r="BM143" s="189">
        <v>11</v>
      </c>
      <c r="BN143" s="37"/>
      <c r="BT143" s="37"/>
      <c r="BU143" s="41"/>
      <c r="BV143" s="37"/>
      <c r="BW143" s="127"/>
      <c r="BX143" s="37"/>
      <c r="BY143" s="37"/>
      <c r="BZ143" s="37"/>
      <c r="CA143" s="41"/>
      <c r="GO143" s="37"/>
    </row>
    <row r="144" spans="51:197" ht="18" hidden="1" customHeight="1" x14ac:dyDescent="0.2">
      <c r="AY144" s="20">
        <f t="shared" si="37"/>
        <v>142</v>
      </c>
      <c r="AZ144" s="312" t="s">
        <v>677</v>
      </c>
      <c r="BA144" s="38">
        <v>6</v>
      </c>
      <c r="BB144" s="38">
        <v>3</v>
      </c>
      <c r="BC144" s="38">
        <v>2</v>
      </c>
      <c r="BD144" s="38">
        <v>7</v>
      </c>
      <c r="BE144" s="40" t="s">
        <v>344</v>
      </c>
      <c r="BF144" s="37">
        <v>40000</v>
      </c>
      <c r="BG144" s="37" t="s">
        <v>683</v>
      </c>
      <c r="BH144" s="189">
        <v>20</v>
      </c>
      <c r="BI144" s="189">
        <v>30</v>
      </c>
      <c r="BJ144" s="189">
        <v>30</v>
      </c>
      <c r="BK144" s="189">
        <v>30</v>
      </c>
      <c r="BL144" s="189" t="s">
        <v>11</v>
      </c>
      <c r="BM144" s="37">
        <v>16</v>
      </c>
      <c r="BN144" s="37"/>
      <c r="BT144" s="37"/>
      <c r="BU144" s="41"/>
      <c r="BV144" s="37"/>
      <c r="BW144" s="127"/>
      <c r="BX144" s="37"/>
      <c r="BY144" s="37"/>
      <c r="BZ144" s="37"/>
      <c r="CA144" s="41"/>
      <c r="GO144" s="37"/>
    </row>
    <row r="145" spans="51:197" ht="18" hidden="1" customHeight="1" x14ac:dyDescent="0.2">
      <c r="AY145" s="20">
        <f t="shared" si="37"/>
        <v>143</v>
      </c>
      <c r="AZ145" s="312" t="s">
        <v>679</v>
      </c>
      <c r="BA145" s="38">
        <v>6</v>
      </c>
      <c r="BB145" s="38">
        <v>3</v>
      </c>
      <c r="BC145" s="38">
        <v>3</v>
      </c>
      <c r="BD145" s="38">
        <v>8</v>
      </c>
      <c r="BE145" s="40" t="s">
        <v>354</v>
      </c>
      <c r="BF145" s="37">
        <v>70000</v>
      </c>
      <c r="BG145" s="37" t="s">
        <v>684</v>
      </c>
      <c r="BH145" s="189">
        <v>20</v>
      </c>
      <c r="BI145" s="189">
        <v>30</v>
      </c>
      <c r="BJ145" s="189">
        <v>30</v>
      </c>
      <c r="BK145" s="189">
        <v>20</v>
      </c>
      <c r="BL145" s="189" t="s">
        <v>11</v>
      </c>
      <c r="BM145" s="189">
        <v>4</v>
      </c>
      <c r="BN145" s="37"/>
      <c r="BT145" s="37"/>
      <c r="BU145" s="41"/>
      <c r="BV145" s="37"/>
      <c r="BW145" s="127"/>
      <c r="BX145" s="37"/>
      <c r="BY145" s="37"/>
      <c r="BZ145" s="37"/>
      <c r="CA145" s="41"/>
      <c r="GO145" s="37"/>
    </row>
    <row r="146" spans="51:197" ht="18" hidden="1" customHeight="1" x14ac:dyDescent="0.2">
      <c r="AY146" s="20">
        <f t="shared" si="37"/>
        <v>144</v>
      </c>
      <c r="AZ146" s="312" t="s">
        <v>678</v>
      </c>
      <c r="BA146" s="38">
        <v>7</v>
      </c>
      <c r="BB146" s="38">
        <v>3</v>
      </c>
      <c r="BC146" s="38">
        <v>3</v>
      </c>
      <c r="BD146" s="38">
        <v>8</v>
      </c>
      <c r="BE146" s="40" t="s">
        <v>681</v>
      </c>
      <c r="BF146" s="37">
        <v>110000</v>
      </c>
      <c r="BG146" s="37" t="s">
        <v>685</v>
      </c>
      <c r="BH146" s="189">
        <v>20</v>
      </c>
      <c r="BI146" s="341">
        <v>20</v>
      </c>
      <c r="BJ146" s="189">
        <v>20</v>
      </c>
      <c r="BK146" s="189">
        <v>30</v>
      </c>
      <c r="BL146" s="189" t="s">
        <v>11</v>
      </c>
      <c r="BM146" s="189">
        <v>4</v>
      </c>
      <c r="BN146" s="37"/>
      <c r="BT146" s="37"/>
      <c r="BU146" s="41"/>
      <c r="BV146" s="37"/>
      <c r="BW146" s="127"/>
      <c r="BX146" s="37"/>
      <c r="BY146" s="37"/>
      <c r="BZ146" s="37"/>
      <c r="CA146" s="41"/>
      <c r="GO146" s="37"/>
    </row>
    <row r="147" spans="51:197" ht="18" hidden="1" customHeight="1" x14ac:dyDescent="0.2">
      <c r="AY147" s="20">
        <f t="shared" si="37"/>
        <v>145</v>
      </c>
      <c r="AZ147" s="312" t="s">
        <v>680</v>
      </c>
      <c r="BA147" s="38">
        <v>6</v>
      </c>
      <c r="BB147" s="38">
        <v>3</v>
      </c>
      <c r="BC147" s="38">
        <v>2</v>
      </c>
      <c r="BD147" s="38">
        <v>7</v>
      </c>
      <c r="BE147" s="40" t="s">
        <v>682</v>
      </c>
      <c r="BF147" s="37">
        <v>40000</v>
      </c>
      <c r="BG147" s="37" t="s">
        <v>686</v>
      </c>
      <c r="BH147" s="189" t="s">
        <v>11</v>
      </c>
      <c r="BI147" s="189" t="s">
        <v>11</v>
      </c>
      <c r="BJ147" s="189" t="s">
        <v>11</v>
      </c>
      <c r="BK147" s="189" t="s">
        <v>11</v>
      </c>
      <c r="BL147" s="189" t="s">
        <v>11</v>
      </c>
      <c r="BM147" s="189">
        <v>11</v>
      </c>
      <c r="BN147" s="37"/>
      <c r="BT147" s="37"/>
      <c r="BU147" s="41"/>
      <c r="BV147" s="37"/>
      <c r="BW147" s="127"/>
      <c r="BX147" s="37"/>
      <c r="BY147" s="37"/>
      <c r="BZ147" s="37"/>
      <c r="CA147" s="41"/>
      <c r="GO147" s="37"/>
    </row>
    <row r="148" spans="51:197" ht="18" hidden="1" customHeight="1" x14ac:dyDescent="0.2">
      <c r="AY148" s="20">
        <f t="shared" si="37"/>
        <v>146</v>
      </c>
      <c r="AZ148" s="314" t="s">
        <v>687</v>
      </c>
      <c r="BA148" s="38">
        <v>6</v>
      </c>
      <c r="BB148" s="38">
        <v>3</v>
      </c>
      <c r="BC148" s="38">
        <v>3</v>
      </c>
      <c r="BD148" s="38">
        <v>7</v>
      </c>
      <c r="BE148" s="40" t="s">
        <v>384</v>
      </c>
      <c r="BF148" s="37">
        <v>50000</v>
      </c>
      <c r="BG148" s="37" t="s">
        <v>695</v>
      </c>
      <c r="BH148" s="189">
        <v>20</v>
      </c>
      <c r="BI148" s="189">
        <v>30</v>
      </c>
      <c r="BJ148" s="189">
        <v>30</v>
      </c>
      <c r="BK148" s="189">
        <v>30</v>
      </c>
      <c r="BL148" s="189" t="s">
        <v>11</v>
      </c>
      <c r="BM148" s="189">
        <v>16</v>
      </c>
      <c r="BN148" s="37"/>
      <c r="BT148" s="37"/>
      <c r="BU148" s="41"/>
      <c r="BV148" s="37"/>
      <c r="BW148" s="127"/>
      <c r="BX148" s="37"/>
      <c r="BY148" s="37"/>
      <c r="BZ148" s="37"/>
      <c r="CA148" s="41"/>
      <c r="GO148" s="37"/>
    </row>
    <row r="149" spans="51:197" ht="18" hidden="1" customHeight="1" x14ac:dyDescent="0.2">
      <c r="AY149" s="20">
        <f t="shared" si="37"/>
        <v>147</v>
      </c>
      <c r="AZ149" s="314" t="s">
        <v>688</v>
      </c>
      <c r="BA149" s="38">
        <v>5</v>
      </c>
      <c r="BB149" s="38">
        <v>3</v>
      </c>
      <c r="BC149" s="38">
        <v>3</v>
      </c>
      <c r="BD149" s="38">
        <v>8</v>
      </c>
      <c r="BE149" s="40" t="s">
        <v>703</v>
      </c>
      <c r="BF149" s="37">
        <v>70000</v>
      </c>
      <c r="BG149" s="37" t="s">
        <v>696</v>
      </c>
      <c r="BH149" s="189">
        <v>20</v>
      </c>
      <c r="BI149" s="189">
        <v>30</v>
      </c>
      <c r="BJ149" s="189">
        <v>20</v>
      </c>
      <c r="BK149" s="189">
        <v>30</v>
      </c>
      <c r="BL149" s="189" t="s">
        <v>11</v>
      </c>
      <c r="BM149" s="189">
        <v>2</v>
      </c>
      <c r="BN149" s="37"/>
      <c r="BT149" s="37"/>
      <c r="BU149" s="41"/>
      <c r="BV149" s="37"/>
      <c r="BW149" s="127"/>
      <c r="BX149" s="37"/>
      <c r="BY149" s="37"/>
      <c r="BZ149" s="37"/>
      <c r="CA149" s="41"/>
      <c r="GO149" s="37"/>
    </row>
    <row r="150" spans="51:197" ht="18" hidden="1" customHeight="1" x14ac:dyDescent="0.2">
      <c r="AY150" s="20">
        <f t="shared" si="37"/>
        <v>148</v>
      </c>
      <c r="AZ150" s="314" t="s">
        <v>689</v>
      </c>
      <c r="BA150" s="38">
        <v>7</v>
      </c>
      <c r="BB150" s="38">
        <v>3</v>
      </c>
      <c r="BC150" s="38">
        <v>3</v>
      </c>
      <c r="BD150" s="38">
        <v>7</v>
      </c>
      <c r="BE150" s="40" t="s">
        <v>704</v>
      </c>
      <c r="BF150" s="37">
        <v>80000</v>
      </c>
      <c r="BG150" s="37" t="s">
        <v>697</v>
      </c>
      <c r="BH150" s="189">
        <v>20</v>
      </c>
      <c r="BI150" s="189">
        <v>20</v>
      </c>
      <c r="BJ150" s="189">
        <v>30</v>
      </c>
      <c r="BK150" s="189">
        <v>30</v>
      </c>
      <c r="BL150" s="189" t="s">
        <v>11</v>
      </c>
      <c r="BM150" s="189">
        <v>2</v>
      </c>
      <c r="BN150" s="37"/>
      <c r="BT150" s="37"/>
      <c r="BU150" s="41"/>
      <c r="BV150" s="37"/>
      <c r="BW150" s="127"/>
      <c r="BX150" s="37"/>
      <c r="BY150" s="37"/>
      <c r="BZ150" s="37"/>
      <c r="CA150" s="41"/>
      <c r="GO150" s="37"/>
    </row>
    <row r="151" spans="51:197" ht="18" hidden="1" customHeight="1" x14ac:dyDescent="0.2">
      <c r="AY151" s="20">
        <f t="shared" si="37"/>
        <v>149</v>
      </c>
      <c r="AZ151" s="314" t="s">
        <v>690</v>
      </c>
      <c r="BA151" s="38">
        <v>5</v>
      </c>
      <c r="BB151" s="38">
        <v>4</v>
      </c>
      <c r="BC151" s="38">
        <v>2</v>
      </c>
      <c r="BD151" s="38">
        <v>8</v>
      </c>
      <c r="BE151" s="40" t="s">
        <v>705</v>
      </c>
      <c r="BF151" s="37">
        <v>100000</v>
      </c>
      <c r="BG151" s="37" t="s">
        <v>698</v>
      </c>
      <c r="BH151" s="189">
        <v>30</v>
      </c>
      <c r="BI151" s="189">
        <v>20</v>
      </c>
      <c r="BJ151" s="189">
        <v>30</v>
      </c>
      <c r="BK151" s="189">
        <v>20</v>
      </c>
      <c r="BL151" s="189" t="s">
        <v>11</v>
      </c>
      <c r="BM151" s="189">
        <v>4</v>
      </c>
      <c r="BN151" s="37"/>
      <c r="BT151" s="37"/>
      <c r="BU151" s="41"/>
      <c r="BV151" s="37"/>
      <c r="BW151" s="127"/>
      <c r="BX151" s="37"/>
      <c r="BY151" s="37"/>
      <c r="BZ151" s="37"/>
      <c r="CA151" s="41"/>
      <c r="GO151" s="37"/>
    </row>
    <row r="152" spans="51:197" ht="18" hidden="1" customHeight="1" x14ac:dyDescent="0.2">
      <c r="AY152" s="20">
        <f t="shared" si="37"/>
        <v>150</v>
      </c>
      <c r="AZ152" s="314" t="s">
        <v>691</v>
      </c>
      <c r="BA152" s="38">
        <v>5</v>
      </c>
      <c r="BB152" s="38">
        <v>5</v>
      </c>
      <c r="BC152" s="38">
        <v>1</v>
      </c>
      <c r="BD152" s="38">
        <v>9</v>
      </c>
      <c r="BE152" s="40" t="s">
        <v>702</v>
      </c>
      <c r="BF152" s="37">
        <v>140000</v>
      </c>
      <c r="BG152" s="37" t="s">
        <v>699</v>
      </c>
      <c r="BH152" s="189">
        <v>30</v>
      </c>
      <c r="BI152" s="189">
        <v>30</v>
      </c>
      <c r="BJ152" s="189">
        <v>30</v>
      </c>
      <c r="BK152" s="189">
        <v>20</v>
      </c>
      <c r="BL152" s="189" t="s">
        <v>11</v>
      </c>
      <c r="BM152" s="189">
        <v>1</v>
      </c>
      <c r="BN152" s="37"/>
      <c r="BT152" s="37"/>
      <c r="BU152" s="41"/>
      <c r="BV152" s="37"/>
      <c r="BW152" s="127"/>
      <c r="BX152" s="37"/>
      <c r="BY152" s="37"/>
      <c r="BZ152" s="37"/>
      <c r="CA152" s="41"/>
      <c r="GO152" s="37"/>
    </row>
    <row r="153" spans="51:197" ht="18" hidden="1" customHeight="1" x14ac:dyDescent="0.2">
      <c r="AY153" s="20">
        <f t="shared" si="37"/>
        <v>151</v>
      </c>
      <c r="AZ153" s="314" t="s">
        <v>694</v>
      </c>
      <c r="BA153" s="38">
        <v>6</v>
      </c>
      <c r="BB153" s="38">
        <v>3</v>
      </c>
      <c r="BC153" s="38">
        <v>3</v>
      </c>
      <c r="BD153" s="38">
        <v>7</v>
      </c>
      <c r="BE153" s="40" t="s">
        <v>701</v>
      </c>
      <c r="BF153" s="37">
        <v>50000</v>
      </c>
      <c r="BG153" s="37" t="s">
        <v>700</v>
      </c>
      <c r="BH153" s="189" t="s">
        <v>11</v>
      </c>
      <c r="BI153" s="189" t="s">
        <v>11</v>
      </c>
      <c r="BJ153" s="189" t="s">
        <v>11</v>
      </c>
      <c r="BK153" s="189" t="s">
        <v>11</v>
      </c>
      <c r="BL153" s="189" t="s">
        <v>11</v>
      </c>
      <c r="BM153" s="189">
        <v>11</v>
      </c>
      <c r="BN153" s="37"/>
      <c r="BT153" s="37"/>
      <c r="BU153" s="41"/>
      <c r="BV153" s="37"/>
      <c r="BW153" s="127"/>
      <c r="BX153" s="37"/>
      <c r="BY153" s="37"/>
      <c r="BZ153" s="37"/>
      <c r="CA153" s="41"/>
      <c r="GO153" s="37"/>
    </row>
    <row r="154" spans="51:197" ht="18" hidden="1" customHeight="1" x14ac:dyDescent="0.2">
      <c r="AY154" s="20">
        <f t="shared" si="37"/>
        <v>152</v>
      </c>
      <c r="AZ154" s="330" t="s">
        <v>819</v>
      </c>
      <c r="BA154" s="38">
        <v>6</v>
      </c>
      <c r="BB154" s="38">
        <v>3</v>
      </c>
      <c r="BC154" s="38">
        <v>3</v>
      </c>
      <c r="BD154" s="38">
        <v>8</v>
      </c>
      <c r="BE154" s="40" t="s">
        <v>344</v>
      </c>
      <c r="BF154" s="37">
        <v>70000</v>
      </c>
      <c r="BG154" s="37" t="s">
        <v>826</v>
      </c>
      <c r="BH154" s="23">
        <v>20</v>
      </c>
      <c r="BI154" s="23">
        <v>30</v>
      </c>
      <c r="BJ154" s="23">
        <v>30</v>
      </c>
      <c r="BK154" s="23">
        <v>30</v>
      </c>
      <c r="BL154" s="23" t="s">
        <v>11</v>
      </c>
      <c r="BM154" s="189">
        <v>16</v>
      </c>
      <c r="BN154" s="37"/>
      <c r="BT154" s="37"/>
      <c r="BU154" s="41"/>
      <c r="BV154" s="37"/>
      <c r="BW154" s="127"/>
      <c r="BX154" s="37"/>
      <c r="BY154" s="37"/>
      <c r="BZ154" s="37"/>
      <c r="CA154" s="41"/>
      <c r="GO154" s="37"/>
    </row>
    <row r="155" spans="51:197" ht="18" hidden="1" customHeight="1" x14ac:dyDescent="0.2">
      <c r="AY155" s="20">
        <f t="shared" si="37"/>
        <v>153</v>
      </c>
      <c r="AZ155" s="330" t="s">
        <v>818</v>
      </c>
      <c r="BA155" s="38">
        <v>6</v>
      </c>
      <c r="BB155" s="38">
        <v>3</v>
      </c>
      <c r="BC155" s="38">
        <v>3</v>
      </c>
      <c r="BD155" s="38">
        <v>8</v>
      </c>
      <c r="BE155" s="40" t="s">
        <v>832</v>
      </c>
      <c r="BF155" s="37">
        <v>90000</v>
      </c>
      <c r="BG155" s="37" t="s">
        <v>827</v>
      </c>
      <c r="BH155" s="23">
        <v>20</v>
      </c>
      <c r="BI155" s="23">
        <v>30</v>
      </c>
      <c r="BJ155" s="23">
        <v>30</v>
      </c>
      <c r="BK155" s="23">
        <v>20</v>
      </c>
      <c r="BL155" s="23" t="s">
        <v>11</v>
      </c>
      <c r="BM155" s="189">
        <v>4</v>
      </c>
      <c r="BN155" s="37"/>
      <c r="BT155" s="37"/>
      <c r="BU155" s="41"/>
      <c r="BV155" s="37"/>
      <c r="BW155" s="127"/>
      <c r="BX155" s="37"/>
      <c r="BY155" s="37"/>
      <c r="BZ155" s="37"/>
      <c r="CA155" s="41"/>
      <c r="GO155" s="37"/>
    </row>
    <row r="156" spans="51:197" ht="18" hidden="1" customHeight="1" x14ac:dyDescent="0.2">
      <c r="AY156" s="20">
        <f t="shared" si="37"/>
        <v>154</v>
      </c>
      <c r="AZ156" s="330" t="s">
        <v>820</v>
      </c>
      <c r="BA156" s="38">
        <v>6</v>
      </c>
      <c r="BB156" s="38">
        <v>3</v>
      </c>
      <c r="BC156" s="38">
        <v>3</v>
      </c>
      <c r="BD156" s="38">
        <v>8</v>
      </c>
      <c r="BE156" s="40" t="s">
        <v>78</v>
      </c>
      <c r="BF156" s="37">
        <v>70000</v>
      </c>
      <c r="BG156" s="37" t="s">
        <v>828</v>
      </c>
      <c r="BH156" s="23">
        <v>20</v>
      </c>
      <c r="BI156" s="23">
        <v>30</v>
      </c>
      <c r="BJ156" s="23">
        <v>20</v>
      </c>
      <c r="BK156" s="23">
        <v>30</v>
      </c>
      <c r="BL156" s="23" t="s">
        <v>11</v>
      </c>
      <c r="BM156" s="189">
        <v>4</v>
      </c>
      <c r="BN156" s="37"/>
      <c r="BT156" s="37"/>
      <c r="BU156" s="41"/>
      <c r="BV156" s="37"/>
      <c r="BW156" s="127"/>
      <c r="BX156" s="37"/>
      <c r="BY156" s="37"/>
      <c r="BZ156" s="37"/>
      <c r="CA156" s="41"/>
      <c r="GO156" s="37"/>
    </row>
    <row r="157" spans="51:197" ht="18" hidden="1" customHeight="1" x14ac:dyDescent="0.2">
      <c r="AY157" s="20">
        <f t="shared" si="37"/>
        <v>155</v>
      </c>
      <c r="AZ157" s="330" t="s">
        <v>821</v>
      </c>
      <c r="BA157" s="38">
        <v>7</v>
      </c>
      <c r="BB157" s="38">
        <v>3</v>
      </c>
      <c r="BC157" s="38">
        <v>3</v>
      </c>
      <c r="BD157" s="38">
        <v>7</v>
      </c>
      <c r="BE157" s="40" t="s">
        <v>833</v>
      </c>
      <c r="BF157" s="37">
        <v>110000</v>
      </c>
      <c r="BG157" s="37" t="s">
        <v>829</v>
      </c>
      <c r="BH157" s="23">
        <v>20</v>
      </c>
      <c r="BI157" s="23">
        <v>20</v>
      </c>
      <c r="BJ157" s="23">
        <v>20</v>
      </c>
      <c r="BK157" s="23">
        <v>30</v>
      </c>
      <c r="BL157" s="23" t="s">
        <v>11</v>
      </c>
      <c r="BM157" s="189">
        <v>2</v>
      </c>
      <c r="BN157" s="37"/>
      <c r="BT157" s="37"/>
      <c r="BU157" s="41"/>
      <c r="BV157" s="37"/>
      <c r="BW157" s="127"/>
      <c r="BX157" s="37"/>
      <c r="BY157" s="37"/>
      <c r="BZ157" s="37"/>
      <c r="CA157" s="41"/>
      <c r="GO157" s="37"/>
    </row>
    <row r="158" spans="51:197" ht="18" hidden="1" customHeight="1" x14ac:dyDescent="0.2">
      <c r="AY158" s="20">
        <f t="shared" si="37"/>
        <v>156</v>
      </c>
      <c r="AZ158" s="330" t="s">
        <v>834</v>
      </c>
      <c r="BA158" s="38">
        <v>5</v>
      </c>
      <c r="BB158" s="38">
        <v>5</v>
      </c>
      <c r="BC158" s="38">
        <v>2</v>
      </c>
      <c r="BD158" s="38">
        <v>9</v>
      </c>
      <c r="BE158" s="40" t="s">
        <v>456</v>
      </c>
      <c r="BF158" s="37">
        <v>140000</v>
      </c>
      <c r="BG158" s="37" t="s">
        <v>830</v>
      </c>
      <c r="BH158" s="189">
        <v>30</v>
      </c>
      <c r="BI158" s="189">
        <v>30</v>
      </c>
      <c r="BJ158" s="189">
        <v>30</v>
      </c>
      <c r="BK158" s="189">
        <v>20</v>
      </c>
      <c r="BL158" s="189" t="s">
        <v>11</v>
      </c>
      <c r="BM158" s="37">
        <v>2</v>
      </c>
      <c r="BN158" s="37"/>
      <c r="BT158" s="37"/>
      <c r="BU158" s="41"/>
      <c r="BV158" s="37"/>
      <c r="BW158" s="127"/>
      <c r="BX158" s="37"/>
      <c r="BY158" s="37"/>
      <c r="BZ158" s="37"/>
      <c r="CA158" s="41"/>
      <c r="GO158" s="37"/>
    </row>
    <row r="159" spans="51:197" ht="18" hidden="1" customHeight="1" x14ac:dyDescent="0.2">
      <c r="AY159" s="20">
        <f t="shared" si="37"/>
        <v>157</v>
      </c>
      <c r="AZ159" s="330" t="s">
        <v>838</v>
      </c>
      <c r="BA159" s="38">
        <v>6</v>
      </c>
      <c r="BB159" s="38">
        <v>3</v>
      </c>
      <c r="BC159" s="38">
        <v>3</v>
      </c>
      <c r="BD159" s="38">
        <v>8</v>
      </c>
      <c r="BE159" s="40" t="s">
        <v>682</v>
      </c>
      <c r="BF159" s="37">
        <v>70000</v>
      </c>
      <c r="BG159" s="37" t="s">
        <v>831</v>
      </c>
      <c r="BH159" s="189" t="s">
        <v>11</v>
      </c>
      <c r="BI159" s="189" t="s">
        <v>11</v>
      </c>
      <c r="BJ159" s="189" t="s">
        <v>11</v>
      </c>
      <c r="BK159" s="189" t="s">
        <v>11</v>
      </c>
      <c r="BL159" s="189" t="s">
        <v>11</v>
      </c>
      <c r="BM159" s="189">
        <v>11</v>
      </c>
      <c r="BN159" s="37"/>
      <c r="BT159" s="37"/>
      <c r="BU159" s="41"/>
      <c r="BV159" s="37"/>
      <c r="BW159" s="127"/>
      <c r="BX159" s="37"/>
      <c r="BY159" s="37"/>
      <c r="BZ159" s="37"/>
      <c r="CA159" s="41"/>
      <c r="GO159" s="37"/>
    </row>
    <row r="160" spans="51:197" ht="18" hidden="1" customHeight="1" x14ac:dyDescent="0.2">
      <c r="AY160" s="20">
        <f t="shared" si="37"/>
        <v>158</v>
      </c>
      <c r="AZ160" s="330" t="s">
        <v>839</v>
      </c>
      <c r="BA160" s="38">
        <v>5</v>
      </c>
      <c r="BB160" s="38">
        <v>3</v>
      </c>
      <c r="BC160" s="38">
        <v>3</v>
      </c>
      <c r="BD160" s="38">
        <v>8</v>
      </c>
      <c r="BE160" s="40" t="s">
        <v>345</v>
      </c>
      <c r="BF160" s="37">
        <v>60000</v>
      </c>
      <c r="BG160" s="37" t="s">
        <v>845</v>
      </c>
      <c r="BH160" s="189">
        <v>30</v>
      </c>
      <c r="BI160" s="189">
        <v>30</v>
      </c>
      <c r="BJ160" s="189">
        <v>30</v>
      </c>
      <c r="BK160" s="189">
        <v>20</v>
      </c>
      <c r="BL160" s="189" t="s">
        <v>11</v>
      </c>
      <c r="BM160" s="189">
        <v>16</v>
      </c>
      <c r="BN160" s="37"/>
      <c r="BT160" s="37"/>
      <c r="BU160" s="41"/>
      <c r="BV160" s="37"/>
      <c r="BW160" s="127"/>
      <c r="BX160" s="37"/>
      <c r="BY160" s="37"/>
      <c r="BZ160" s="37"/>
      <c r="CA160" s="41"/>
      <c r="GO160" s="37"/>
    </row>
    <row r="161" spans="51:197" ht="18" hidden="1" customHeight="1" x14ac:dyDescent="0.2">
      <c r="AY161" s="20">
        <f t="shared" si="37"/>
        <v>159</v>
      </c>
      <c r="AZ161" s="330" t="s">
        <v>840</v>
      </c>
      <c r="BA161" s="38">
        <v>5</v>
      </c>
      <c r="BB161" s="38">
        <v>3</v>
      </c>
      <c r="BC161" s="38">
        <v>3</v>
      </c>
      <c r="BD161" s="38">
        <v>7</v>
      </c>
      <c r="BE161" s="40" t="s">
        <v>851</v>
      </c>
      <c r="BF161" s="37">
        <v>70000</v>
      </c>
      <c r="BG161" s="37" t="s">
        <v>846</v>
      </c>
      <c r="BH161" s="23">
        <v>20</v>
      </c>
      <c r="BI161" s="23">
        <v>30</v>
      </c>
      <c r="BJ161" s="23">
        <v>20</v>
      </c>
      <c r="BK161" s="23">
        <v>30</v>
      </c>
      <c r="BL161" s="189" t="s">
        <v>11</v>
      </c>
      <c r="BM161" s="189">
        <v>2</v>
      </c>
      <c r="BN161" s="37"/>
      <c r="BT161" s="37"/>
      <c r="BU161" s="41"/>
      <c r="BV161" s="37"/>
      <c r="BW161" s="127"/>
      <c r="BX161" s="37"/>
      <c r="BY161" s="37"/>
      <c r="BZ161" s="37"/>
      <c r="CA161" s="41"/>
      <c r="GO161" s="189"/>
    </row>
    <row r="162" spans="51:197" ht="18" hidden="1" customHeight="1" x14ac:dyDescent="0.2">
      <c r="AY162" s="20">
        <f t="shared" si="37"/>
        <v>160</v>
      </c>
      <c r="AZ162" s="330" t="s">
        <v>842</v>
      </c>
      <c r="BA162" s="38">
        <v>4</v>
      </c>
      <c r="BB162" s="38">
        <v>4</v>
      </c>
      <c r="BC162" s="38">
        <v>2</v>
      </c>
      <c r="BD162" s="38">
        <v>8</v>
      </c>
      <c r="BE162" s="40" t="s">
        <v>378</v>
      </c>
      <c r="BF162" s="37">
        <v>80000</v>
      </c>
      <c r="BG162" s="37" t="s">
        <v>847</v>
      </c>
      <c r="BH162" s="189">
        <v>30</v>
      </c>
      <c r="BI162" s="189">
        <v>30</v>
      </c>
      <c r="BJ162" s="189">
        <v>30</v>
      </c>
      <c r="BK162" s="189">
        <v>20</v>
      </c>
      <c r="BL162" s="189" t="s">
        <v>11</v>
      </c>
      <c r="BM162" s="189">
        <v>4</v>
      </c>
      <c r="BN162" s="37"/>
      <c r="BT162" s="37"/>
      <c r="BU162" s="41"/>
      <c r="BV162" s="37"/>
      <c r="BW162" s="127"/>
      <c r="BX162" s="37"/>
      <c r="BY162" s="37"/>
      <c r="BZ162" s="37"/>
      <c r="CA162" s="41"/>
      <c r="GO162" s="37"/>
    </row>
    <row r="163" spans="51:197" ht="18" hidden="1" customHeight="1" x14ac:dyDescent="0.2">
      <c r="AY163" s="20">
        <f t="shared" si="37"/>
        <v>161</v>
      </c>
      <c r="AZ163" s="331" t="s">
        <v>841</v>
      </c>
      <c r="BA163" s="38">
        <v>6</v>
      </c>
      <c r="BB163" s="38">
        <v>3</v>
      </c>
      <c r="BC163" s="38">
        <v>3</v>
      </c>
      <c r="BD163" s="38">
        <v>8</v>
      </c>
      <c r="BE163" s="40" t="s">
        <v>852</v>
      </c>
      <c r="BF163" s="37">
        <v>90000</v>
      </c>
      <c r="BG163" s="37" t="s">
        <v>848</v>
      </c>
      <c r="BH163" s="23">
        <v>20</v>
      </c>
      <c r="BI163" s="23">
        <v>30</v>
      </c>
      <c r="BJ163" s="23">
        <v>30</v>
      </c>
      <c r="BK163" s="23">
        <v>20</v>
      </c>
      <c r="BL163" s="189" t="s">
        <v>11</v>
      </c>
      <c r="BM163" s="189">
        <v>4</v>
      </c>
      <c r="BN163" s="37"/>
      <c r="BT163" s="37"/>
      <c r="BU163" s="41"/>
      <c r="BV163" s="37"/>
      <c r="BW163" s="127"/>
      <c r="BX163" s="37"/>
      <c r="BY163" s="37"/>
      <c r="BZ163" s="37"/>
      <c r="CA163" s="41"/>
      <c r="GO163" s="37"/>
    </row>
    <row r="164" spans="51:197" ht="18" hidden="1" customHeight="1" x14ac:dyDescent="0.2">
      <c r="AY164" s="20">
        <f t="shared" si="37"/>
        <v>162</v>
      </c>
      <c r="AZ164" s="330" t="s">
        <v>843</v>
      </c>
      <c r="BA164" s="38">
        <v>5</v>
      </c>
      <c r="BB164" s="38">
        <v>5</v>
      </c>
      <c r="BC164" s="38">
        <v>1</v>
      </c>
      <c r="BD164" s="38">
        <v>9</v>
      </c>
      <c r="BE164" s="40" t="s">
        <v>463</v>
      </c>
      <c r="BF164" s="37">
        <v>130000</v>
      </c>
      <c r="BG164" s="37" t="s">
        <v>849</v>
      </c>
      <c r="BH164" s="189">
        <v>30</v>
      </c>
      <c r="BI164" s="189">
        <v>30</v>
      </c>
      <c r="BJ164" s="189">
        <v>30</v>
      </c>
      <c r="BK164" s="189">
        <v>20</v>
      </c>
      <c r="BL164" s="189" t="s">
        <v>11</v>
      </c>
      <c r="BM164" s="189">
        <v>1</v>
      </c>
      <c r="BN164" s="37"/>
      <c r="BT164" s="37"/>
      <c r="BU164" s="41"/>
      <c r="BV164" s="37"/>
      <c r="BW164" s="127"/>
      <c r="BX164" s="37"/>
      <c r="BY164" s="37"/>
      <c r="BZ164" s="37"/>
      <c r="CA164" s="41"/>
      <c r="GO164" s="37"/>
    </row>
    <row r="165" spans="51:197" ht="18" hidden="1" customHeight="1" x14ac:dyDescent="0.2">
      <c r="AY165" s="20">
        <f t="shared" si="37"/>
        <v>163</v>
      </c>
      <c r="AZ165" s="330" t="s">
        <v>837</v>
      </c>
      <c r="BA165" s="38">
        <v>5</v>
      </c>
      <c r="BB165" s="38">
        <v>3</v>
      </c>
      <c r="BC165" s="38">
        <v>3</v>
      </c>
      <c r="BD165" s="38">
        <v>8</v>
      </c>
      <c r="BE165" s="40" t="s">
        <v>670</v>
      </c>
      <c r="BF165" s="37">
        <v>60000</v>
      </c>
      <c r="BG165" s="37" t="s">
        <v>850</v>
      </c>
      <c r="BH165" s="189" t="s">
        <v>11</v>
      </c>
      <c r="BI165" s="189" t="s">
        <v>11</v>
      </c>
      <c r="BJ165" s="189" t="s">
        <v>11</v>
      </c>
      <c r="BK165" s="189" t="s">
        <v>11</v>
      </c>
      <c r="BL165" s="189" t="s">
        <v>11</v>
      </c>
      <c r="BM165" s="189">
        <v>11</v>
      </c>
      <c r="BN165" s="37"/>
      <c r="BT165" s="37"/>
      <c r="BU165" s="41"/>
      <c r="BV165" s="37"/>
      <c r="BW165" s="127"/>
      <c r="BX165" s="37"/>
      <c r="BY165" s="37"/>
      <c r="BZ165" s="37"/>
      <c r="CA165" s="41"/>
      <c r="GO165" s="37"/>
    </row>
    <row r="166" spans="51:197" ht="18" hidden="1" customHeight="1" x14ac:dyDescent="0.2">
      <c r="AY166" s="20">
        <f t="shared" si="37"/>
        <v>164</v>
      </c>
      <c r="AZ166" s="330" t="s">
        <v>903</v>
      </c>
      <c r="BA166" s="38">
        <v>6</v>
      </c>
      <c r="BB166" s="38">
        <v>3</v>
      </c>
      <c r="BC166" s="38">
        <v>3</v>
      </c>
      <c r="BD166" s="38">
        <v>7</v>
      </c>
      <c r="BE166" s="40" t="s">
        <v>383</v>
      </c>
      <c r="BF166" s="37">
        <v>50000</v>
      </c>
      <c r="BG166" s="37" t="s">
        <v>910</v>
      </c>
      <c r="BH166" s="23">
        <v>20</v>
      </c>
      <c r="BI166" s="23">
        <v>30</v>
      </c>
      <c r="BJ166" s="23">
        <v>30</v>
      </c>
      <c r="BK166" s="23">
        <v>30</v>
      </c>
      <c r="BL166" s="23">
        <v>20</v>
      </c>
      <c r="BM166" s="189">
        <v>16</v>
      </c>
      <c r="BN166" s="37"/>
      <c r="BT166" s="37"/>
      <c r="BU166" s="41"/>
      <c r="BV166" s="37"/>
      <c r="BW166" s="127"/>
      <c r="BX166" s="37"/>
      <c r="BY166" s="37"/>
      <c r="BZ166" s="37"/>
      <c r="CA166" s="41"/>
      <c r="GO166" s="37"/>
    </row>
    <row r="167" spans="51:197" ht="18" hidden="1" customHeight="1" x14ac:dyDescent="0.2">
      <c r="AY167" s="20">
        <f t="shared" si="37"/>
        <v>165</v>
      </c>
      <c r="AZ167" s="330" t="s">
        <v>904</v>
      </c>
      <c r="BA167" s="38">
        <v>6</v>
      </c>
      <c r="BB167" s="38">
        <v>3</v>
      </c>
      <c r="BC167" s="38">
        <v>3</v>
      </c>
      <c r="BD167" s="38">
        <v>7</v>
      </c>
      <c r="BE167" s="40" t="s">
        <v>916</v>
      </c>
      <c r="BF167" s="37">
        <v>50000</v>
      </c>
      <c r="BG167" s="37" t="s">
        <v>911</v>
      </c>
      <c r="BH167" s="23">
        <v>20</v>
      </c>
      <c r="BI167" s="23">
        <v>30</v>
      </c>
      <c r="BJ167" s="23">
        <v>20</v>
      </c>
      <c r="BK167" s="23">
        <v>30</v>
      </c>
      <c r="BL167" s="23">
        <v>30</v>
      </c>
      <c r="BM167" s="189">
        <v>4</v>
      </c>
      <c r="BN167" s="37"/>
      <c r="BT167" s="37"/>
      <c r="BU167" s="41"/>
      <c r="BV167" s="37"/>
      <c r="BW167" s="127"/>
      <c r="BX167" s="37"/>
      <c r="BY167" s="37"/>
      <c r="BZ167" s="37"/>
      <c r="CA167" s="41"/>
      <c r="GO167" s="37"/>
    </row>
    <row r="168" spans="51:197" ht="18" hidden="1" customHeight="1" x14ac:dyDescent="0.2">
      <c r="AY168" s="20">
        <f t="shared" si="37"/>
        <v>166</v>
      </c>
      <c r="AZ168" s="330" t="s">
        <v>905</v>
      </c>
      <c r="BA168" s="38">
        <v>6</v>
      </c>
      <c r="BB168" s="38">
        <v>3</v>
      </c>
      <c r="BC168" s="38">
        <v>3</v>
      </c>
      <c r="BD168" s="38">
        <v>8</v>
      </c>
      <c r="BE168" s="40" t="s">
        <v>918</v>
      </c>
      <c r="BF168" s="37">
        <v>80000</v>
      </c>
      <c r="BG168" s="37" t="s">
        <v>912</v>
      </c>
      <c r="BH168" s="23">
        <v>20</v>
      </c>
      <c r="BI168" s="23">
        <v>30</v>
      </c>
      <c r="BJ168" s="23">
        <v>30</v>
      </c>
      <c r="BK168" s="23">
        <v>20</v>
      </c>
      <c r="BL168" s="23">
        <v>30</v>
      </c>
      <c r="BM168" s="189">
        <v>2</v>
      </c>
      <c r="BN168" s="37"/>
      <c r="BT168" s="37"/>
      <c r="BU168" s="41"/>
      <c r="BV168" s="37"/>
      <c r="BW168" s="127"/>
      <c r="BX168" s="37"/>
      <c r="BY168" s="37"/>
      <c r="BZ168" s="37"/>
      <c r="CA168" s="41"/>
      <c r="GO168" s="37"/>
    </row>
    <row r="169" spans="51:197" ht="18" hidden="1" customHeight="1" x14ac:dyDescent="0.2">
      <c r="AY169" s="20">
        <f t="shared" si="37"/>
        <v>167</v>
      </c>
      <c r="AZ169" s="331" t="s">
        <v>906</v>
      </c>
      <c r="BA169" s="38">
        <v>8</v>
      </c>
      <c r="BB169" s="38">
        <v>3</v>
      </c>
      <c r="BC169" s="38">
        <v>3</v>
      </c>
      <c r="BD169" s="38">
        <v>7</v>
      </c>
      <c r="BE169" s="40" t="s">
        <v>919</v>
      </c>
      <c r="BF169" s="37">
        <v>100000</v>
      </c>
      <c r="BG169" s="37" t="s">
        <v>913</v>
      </c>
      <c r="BH169" s="23">
        <v>20</v>
      </c>
      <c r="BI169" s="23">
        <v>20</v>
      </c>
      <c r="BJ169" s="23">
        <v>30</v>
      </c>
      <c r="BK169" s="23">
        <v>30</v>
      </c>
      <c r="BL169" s="23">
        <v>30</v>
      </c>
      <c r="BM169" s="189">
        <v>2</v>
      </c>
      <c r="BN169" s="37"/>
      <c r="BT169" s="37"/>
      <c r="BU169" s="41"/>
      <c r="BV169" s="37"/>
      <c r="BW169" s="127"/>
      <c r="BX169" s="37"/>
      <c r="BY169" s="37"/>
      <c r="BZ169" s="37"/>
      <c r="CA169" s="41"/>
      <c r="GO169" s="37"/>
    </row>
    <row r="170" spans="51:197" ht="18" hidden="1" customHeight="1" x14ac:dyDescent="0.2">
      <c r="AY170" s="20">
        <f t="shared" si="37"/>
        <v>168</v>
      </c>
      <c r="AZ170" s="330" t="s">
        <v>75</v>
      </c>
      <c r="BA170" s="38">
        <v>6</v>
      </c>
      <c r="BB170" s="38">
        <v>5</v>
      </c>
      <c r="BC170" s="38">
        <v>2</v>
      </c>
      <c r="BD170" s="38">
        <v>8</v>
      </c>
      <c r="BE170" s="40" t="s">
        <v>486</v>
      </c>
      <c r="BF170" s="37">
        <v>150000</v>
      </c>
      <c r="BG170" s="37" t="s">
        <v>914</v>
      </c>
      <c r="BH170" s="189">
        <v>30</v>
      </c>
      <c r="BI170" s="189">
        <v>30</v>
      </c>
      <c r="BJ170" s="189">
        <v>30</v>
      </c>
      <c r="BK170" s="189">
        <v>20</v>
      </c>
      <c r="BL170" s="189">
        <v>30</v>
      </c>
      <c r="BM170" s="37">
        <v>1</v>
      </c>
      <c r="BN170" s="37"/>
      <c r="BT170" s="37"/>
      <c r="BU170" s="41"/>
      <c r="BV170" s="37"/>
      <c r="BW170" s="127"/>
      <c r="BX170" s="37"/>
      <c r="BY170" s="37"/>
      <c r="BZ170" s="37"/>
      <c r="CA170" s="41"/>
      <c r="GO170" s="37"/>
    </row>
    <row r="171" spans="51:197" ht="18" hidden="1" customHeight="1" x14ac:dyDescent="0.2">
      <c r="AY171" s="20">
        <f t="shared" si="37"/>
        <v>169</v>
      </c>
      <c r="AZ171" s="330" t="s">
        <v>908</v>
      </c>
      <c r="BA171" s="38">
        <v>6</v>
      </c>
      <c r="BB171" s="38">
        <v>3</v>
      </c>
      <c r="BC171" s="38">
        <v>3</v>
      </c>
      <c r="BD171" s="38">
        <v>7</v>
      </c>
      <c r="BE171" s="40" t="s">
        <v>917</v>
      </c>
      <c r="BF171" s="37">
        <v>50000</v>
      </c>
      <c r="BG171" s="37" t="s">
        <v>915</v>
      </c>
      <c r="BH171" s="189" t="s">
        <v>11</v>
      </c>
      <c r="BI171" s="189" t="s">
        <v>11</v>
      </c>
      <c r="BJ171" s="189" t="s">
        <v>11</v>
      </c>
      <c r="BK171" s="189" t="s">
        <v>11</v>
      </c>
      <c r="BL171" s="189" t="s">
        <v>11</v>
      </c>
      <c r="BM171" s="189">
        <v>11</v>
      </c>
      <c r="BN171" s="37"/>
      <c r="BT171" s="37"/>
      <c r="BU171" s="41"/>
      <c r="BV171" s="37"/>
      <c r="BW171" s="127"/>
      <c r="BX171" s="37"/>
      <c r="BY171" s="37"/>
      <c r="BZ171" s="37"/>
      <c r="CA171" s="41"/>
      <c r="GO171" s="37"/>
    </row>
    <row r="172" spans="51:197" ht="18" hidden="1" customHeight="1" x14ac:dyDescent="0.2">
      <c r="AY172" s="20">
        <f t="shared" si="37"/>
        <v>170</v>
      </c>
      <c r="AZ172" s="330" t="s">
        <v>921</v>
      </c>
      <c r="BA172" s="38">
        <v>6</v>
      </c>
      <c r="BB172" s="38">
        <v>3</v>
      </c>
      <c r="BC172" s="38">
        <v>3</v>
      </c>
      <c r="BD172" s="38">
        <v>7</v>
      </c>
      <c r="BE172" s="40" t="s">
        <v>926</v>
      </c>
      <c r="BF172" s="37">
        <v>60000</v>
      </c>
      <c r="BG172" s="37" t="s">
        <v>931</v>
      </c>
      <c r="BH172" s="189">
        <v>20</v>
      </c>
      <c r="BI172" s="189">
        <v>30</v>
      </c>
      <c r="BJ172" s="189">
        <v>30</v>
      </c>
      <c r="BK172" s="189">
        <v>30</v>
      </c>
      <c r="BL172" s="189" t="s">
        <v>11</v>
      </c>
      <c r="BM172" s="189">
        <v>16</v>
      </c>
      <c r="BN172" s="37"/>
      <c r="BT172" s="37"/>
      <c r="BU172" s="41"/>
      <c r="BV172" s="37"/>
      <c r="BW172" s="127"/>
      <c r="BX172" s="37"/>
      <c r="BY172" s="37"/>
      <c r="BZ172" s="37"/>
      <c r="CA172" s="41"/>
      <c r="GO172" s="37"/>
    </row>
    <row r="173" spans="51:197" ht="18" hidden="1" customHeight="1" x14ac:dyDescent="0.2">
      <c r="AY173" s="20">
        <f t="shared" si="37"/>
        <v>171</v>
      </c>
      <c r="AZ173" s="330" t="s">
        <v>923</v>
      </c>
      <c r="BA173" s="38">
        <v>5</v>
      </c>
      <c r="BB173" s="38">
        <v>3</v>
      </c>
      <c r="BC173" s="38">
        <v>2</v>
      </c>
      <c r="BD173" s="38">
        <v>8</v>
      </c>
      <c r="BE173" s="40" t="s">
        <v>927</v>
      </c>
      <c r="BF173" s="37">
        <v>70000</v>
      </c>
      <c r="BG173" s="37" t="s">
        <v>932</v>
      </c>
      <c r="BH173" s="23">
        <v>20</v>
      </c>
      <c r="BI173" s="23">
        <v>30</v>
      </c>
      <c r="BJ173" s="23">
        <v>20</v>
      </c>
      <c r="BK173" s="23">
        <v>30</v>
      </c>
      <c r="BL173" s="189" t="s">
        <v>11</v>
      </c>
      <c r="BM173" s="189">
        <v>2</v>
      </c>
      <c r="BN173" s="37"/>
      <c r="BT173" s="37"/>
      <c r="BU173" s="41"/>
      <c r="BV173" s="37"/>
      <c r="BW173" s="127"/>
      <c r="BX173" s="37"/>
      <c r="BY173" s="37"/>
      <c r="BZ173" s="37"/>
      <c r="CA173" s="41"/>
      <c r="GO173" s="189"/>
    </row>
    <row r="174" spans="51:197" ht="18" hidden="1" customHeight="1" x14ac:dyDescent="0.2">
      <c r="AY174" s="20">
        <f t="shared" si="37"/>
        <v>172</v>
      </c>
      <c r="AZ174" s="330" t="s">
        <v>54</v>
      </c>
      <c r="BA174" s="38">
        <v>5</v>
      </c>
      <c r="BB174" s="38">
        <v>3</v>
      </c>
      <c r="BC174" s="38">
        <v>2</v>
      </c>
      <c r="BD174" s="38">
        <v>8</v>
      </c>
      <c r="BE174" s="40" t="s">
        <v>929</v>
      </c>
      <c r="BF174" s="37">
        <v>90000</v>
      </c>
      <c r="BG174" s="37" t="s">
        <v>933</v>
      </c>
      <c r="BH174" s="189">
        <v>20</v>
      </c>
      <c r="BI174" s="189">
        <v>30</v>
      </c>
      <c r="BJ174" s="189">
        <v>30</v>
      </c>
      <c r="BK174" s="189">
        <v>20</v>
      </c>
      <c r="BL174" s="189" t="s">
        <v>11</v>
      </c>
      <c r="BM174" s="189">
        <v>2</v>
      </c>
      <c r="BN174" s="37"/>
      <c r="BT174" s="37"/>
      <c r="BU174" s="41"/>
      <c r="BV174" s="37"/>
      <c r="BW174" s="127"/>
      <c r="BX174" s="37"/>
      <c r="BY174" s="37"/>
      <c r="BZ174" s="37"/>
      <c r="CA174" s="41"/>
      <c r="GO174" s="37"/>
    </row>
    <row r="175" spans="51:197" ht="18" hidden="1" customHeight="1" x14ac:dyDescent="0.2">
      <c r="AY175" s="20">
        <f t="shared" si="37"/>
        <v>173</v>
      </c>
      <c r="AZ175" s="331" t="s">
        <v>924</v>
      </c>
      <c r="BA175" s="38">
        <v>5</v>
      </c>
      <c r="BB175" s="38">
        <v>4</v>
      </c>
      <c r="BC175" s="38">
        <v>3</v>
      </c>
      <c r="BD175" s="38">
        <v>9</v>
      </c>
      <c r="BE175" s="40" t="s">
        <v>930</v>
      </c>
      <c r="BF175" s="37">
        <v>170000</v>
      </c>
      <c r="BG175" s="37" t="s">
        <v>934</v>
      </c>
      <c r="BH175" s="23">
        <v>20</v>
      </c>
      <c r="BI175" s="23">
        <v>30</v>
      </c>
      <c r="BJ175" s="23">
        <v>30</v>
      </c>
      <c r="BK175" s="23">
        <v>20</v>
      </c>
      <c r="BL175" s="189" t="s">
        <v>11</v>
      </c>
      <c r="BM175" s="189">
        <v>2</v>
      </c>
      <c r="BN175" s="37"/>
      <c r="BT175" s="37"/>
      <c r="BU175" s="41"/>
      <c r="BV175" s="37"/>
      <c r="BW175" s="127"/>
      <c r="BX175" s="37"/>
      <c r="BY175" s="37"/>
      <c r="BZ175" s="37"/>
      <c r="CA175" s="41"/>
      <c r="GO175" s="37"/>
    </row>
    <row r="176" spans="51:197" ht="18" hidden="1" customHeight="1" x14ac:dyDescent="0.2">
      <c r="AY176" s="20">
        <f t="shared" si="37"/>
        <v>174</v>
      </c>
      <c r="AZ176" s="330" t="s">
        <v>925</v>
      </c>
      <c r="BA176" s="38">
        <v>6</v>
      </c>
      <c r="BB176" s="38">
        <v>3</v>
      </c>
      <c r="BC176" s="38">
        <v>3</v>
      </c>
      <c r="BD176" s="38">
        <v>7</v>
      </c>
      <c r="BE176" s="40" t="s">
        <v>928</v>
      </c>
      <c r="BF176" s="37">
        <v>60000</v>
      </c>
      <c r="BG176" s="37" t="s">
        <v>935</v>
      </c>
      <c r="BH176" s="189" t="s">
        <v>11</v>
      </c>
      <c r="BI176" s="189" t="s">
        <v>11</v>
      </c>
      <c r="BJ176" s="189" t="s">
        <v>11</v>
      </c>
      <c r="BK176" s="189" t="s">
        <v>11</v>
      </c>
      <c r="BL176" s="189" t="s">
        <v>11</v>
      </c>
      <c r="BM176" s="189">
        <v>11</v>
      </c>
      <c r="BN176" s="37"/>
      <c r="BT176" s="37"/>
      <c r="BU176" s="41"/>
      <c r="BV176" s="37"/>
      <c r="BW176" s="127"/>
      <c r="BX176" s="37"/>
      <c r="BY176" s="37"/>
      <c r="BZ176" s="37"/>
      <c r="CA176" s="41"/>
      <c r="GO176" s="37"/>
    </row>
    <row r="177" spans="51:197" ht="18" hidden="1" customHeight="1" x14ac:dyDescent="0.2">
      <c r="AY177" s="20">
        <f>IF(AZ177="","",AY176+1)</f>
        <v>175</v>
      </c>
      <c r="AZ177" s="347" t="s">
        <v>1062</v>
      </c>
      <c r="BA177" s="316">
        <v>7</v>
      </c>
      <c r="BB177" s="316">
        <v>4</v>
      </c>
      <c r="BC177" s="316">
        <v>1</v>
      </c>
      <c r="BD177" s="316">
        <v>9</v>
      </c>
      <c r="BE177" s="317" t="s">
        <v>1066</v>
      </c>
      <c r="BF177" s="318">
        <v>210000</v>
      </c>
      <c r="BG177" s="37" t="s">
        <v>265</v>
      </c>
      <c r="BH177" s="189"/>
      <c r="BI177" s="189"/>
      <c r="BJ177" s="189"/>
      <c r="BK177" s="189"/>
      <c r="BL177" s="189"/>
      <c r="BM177" s="37">
        <v>1</v>
      </c>
      <c r="BN177" s="37"/>
      <c r="BT177" s="37"/>
      <c r="BU177" s="41"/>
      <c r="BV177" s="37"/>
      <c r="BW177" s="127"/>
      <c r="BX177" s="37"/>
      <c r="BY177" s="37"/>
      <c r="BZ177" s="37"/>
      <c r="CA177" s="41"/>
      <c r="GO177" s="189"/>
    </row>
    <row r="178" spans="51:197" ht="18" hidden="1" customHeight="1" x14ac:dyDescent="0.2">
      <c r="AY178" s="20">
        <f t="shared" ref="AY178:AY243" si="38">IF(AZ178="","",AY177+1)</f>
        <v>176</v>
      </c>
      <c r="AZ178" s="347" t="s">
        <v>960</v>
      </c>
      <c r="BA178" s="316">
        <v>6</v>
      </c>
      <c r="BB178" s="316">
        <v>3</v>
      </c>
      <c r="BC178" s="316">
        <v>4</v>
      </c>
      <c r="BD178" s="316">
        <v>8</v>
      </c>
      <c r="BE178" s="317" t="s">
        <v>961</v>
      </c>
      <c r="BF178" s="318">
        <v>160000</v>
      </c>
      <c r="BG178" s="37" t="s">
        <v>588</v>
      </c>
      <c r="BH178" s="189"/>
      <c r="BI178" s="189"/>
      <c r="BJ178" s="189"/>
      <c r="BK178" s="189"/>
      <c r="BL178" s="189"/>
      <c r="BM178" s="37">
        <v>1</v>
      </c>
      <c r="BN178" s="37"/>
      <c r="BT178" s="37"/>
      <c r="BU178" s="41"/>
      <c r="BV178" s="37"/>
      <c r="BW178" s="127"/>
      <c r="BX178" s="37"/>
      <c r="BY178" s="37"/>
      <c r="BZ178" s="37"/>
      <c r="CA178" s="41"/>
      <c r="GO178" s="37"/>
    </row>
    <row r="179" spans="51:197" ht="18" hidden="1" customHeight="1" x14ac:dyDescent="0.2">
      <c r="AY179" s="20">
        <f t="shared" si="38"/>
        <v>177</v>
      </c>
      <c r="AZ179" s="343" t="s">
        <v>129</v>
      </c>
      <c r="BA179" s="344">
        <v>6</v>
      </c>
      <c r="BB179" s="344">
        <v>3</v>
      </c>
      <c r="BC179" s="344">
        <v>3</v>
      </c>
      <c r="BD179" s="344">
        <v>8</v>
      </c>
      <c r="BE179" s="345" t="s">
        <v>127</v>
      </c>
      <c r="BF179" s="346">
        <v>60000</v>
      </c>
      <c r="BG179" s="37" t="s">
        <v>266</v>
      </c>
      <c r="BH179" s="37"/>
      <c r="BI179" s="37"/>
      <c r="BJ179" s="37"/>
      <c r="BK179" s="37"/>
      <c r="BL179" s="37"/>
      <c r="BM179" s="37">
        <v>1</v>
      </c>
      <c r="BN179" s="37"/>
      <c r="BT179" s="37"/>
      <c r="BU179" s="41"/>
      <c r="BV179" s="37"/>
      <c r="BW179" s="127"/>
      <c r="BX179" s="37"/>
      <c r="BY179" s="37"/>
      <c r="BZ179" s="37"/>
      <c r="CA179" s="41"/>
      <c r="GO179" s="37"/>
    </row>
    <row r="180" spans="51:197" ht="18" hidden="1" customHeight="1" x14ac:dyDescent="0.2">
      <c r="AY180" s="20">
        <f t="shared" si="38"/>
        <v>178</v>
      </c>
      <c r="AZ180" s="33" t="s">
        <v>546</v>
      </c>
      <c r="BA180" s="38">
        <v>6</v>
      </c>
      <c r="BB180" s="38">
        <v>5</v>
      </c>
      <c r="BC180" s="38">
        <v>2</v>
      </c>
      <c r="BD180" s="38">
        <v>9</v>
      </c>
      <c r="BE180" s="40" t="s">
        <v>547</v>
      </c>
      <c r="BF180" s="37">
        <v>290000</v>
      </c>
      <c r="BG180" s="37" t="s">
        <v>267</v>
      </c>
      <c r="BH180" s="37"/>
      <c r="BI180" s="37"/>
      <c r="BJ180" s="37"/>
      <c r="BK180" s="37"/>
      <c r="BL180" s="37"/>
      <c r="BM180" s="37">
        <v>1</v>
      </c>
      <c r="BN180" s="37"/>
      <c r="BT180" s="37"/>
      <c r="BU180" s="41"/>
      <c r="BV180" s="37"/>
      <c r="BW180" s="127"/>
      <c r="BX180" s="37"/>
      <c r="BY180" s="37"/>
      <c r="BZ180" s="37"/>
      <c r="CA180" s="41"/>
      <c r="GO180" s="37"/>
    </row>
    <row r="181" spans="51:197" ht="18" hidden="1" customHeight="1" x14ac:dyDescent="0.2">
      <c r="AY181" s="20">
        <f t="shared" si="38"/>
        <v>179</v>
      </c>
      <c r="AZ181" s="353" t="s">
        <v>1030</v>
      </c>
      <c r="BA181" s="316">
        <v>4</v>
      </c>
      <c r="BB181" s="316">
        <v>3</v>
      </c>
      <c r="BC181" s="316">
        <v>2</v>
      </c>
      <c r="BD181" s="316">
        <v>8</v>
      </c>
      <c r="BE181" s="317" t="s">
        <v>1035</v>
      </c>
      <c r="BF181" s="318">
        <v>120000</v>
      </c>
      <c r="BG181" s="37" t="s">
        <v>268</v>
      </c>
      <c r="BH181" s="37"/>
      <c r="BI181" s="37"/>
      <c r="BJ181" s="37"/>
      <c r="BK181" s="37"/>
      <c r="BL181" s="37"/>
      <c r="BM181" s="37">
        <v>1</v>
      </c>
      <c r="BN181" s="37"/>
      <c r="BT181" s="37"/>
      <c r="BU181" s="41"/>
      <c r="BV181" s="37"/>
      <c r="BW181" s="127"/>
      <c r="BX181" s="37"/>
      <c r="BY181" s="37"/>
      <c r="BZ181" s="37"/>
      <c r="CA181" s="41"/>
      <c r="GO181" s="37"/>
    </row>
    <row r="182" spans="51:197" ht="18" hidden="1" customHeight="1" x14ac:dyDescent="0.2">
      <c r="AY182" s="20">
        <f t="shared" si="38"/>
        <v>180</v>
      </c>
      <c r="AZ182" s="347" t="s">
        <v>949</v>
      </c>
      <c r="BA182" s="316">
        <v>4</v>
      </c>
      <c r="BB182" s="316">
        <v>5</v>
      </c>
      <c r="BC182" s="316">
        <v>2</v>
      </c>
      <c r="BD182" s="316">
        <v>9</v>
      </c>
      <c r="BE182" s="317" t="s">
        <v>950</v>
      </c>
      <c r="BF182" s="318">
        <v>180000</v>
      </c>
      <c r="BG182" s="37" t="s">
        <v>269</v>
      </c>
      <c r="BH182" s="37"/>
      <c r="BI182" s="37"/>
      <c r="BJ182" s="37"/>
      <c r="BK182" s="37"/>
      <c r="BL182" s="37"/>
      <c r="BM182" s="37">
        <v>1</v>
      </c>
      <c r="BN182" s="37"/>
      <c r="BT182" s="37"/>
      <c r="BU182" s="41"/>
      <c r="BV182" s="37"/>
      <c r="BW182" s="127"/>
      <c r="BX182" s="37"/>
      <c r="BY182" s="37"/>
      <c r="BZ182" s="37"/>
      <c r="CA182" s="41"/>
      <c r="GO182" s="37"/>
    </row>
    <row r="183" spans="51:197" ht="18" hidden="1" customHeight="1" x14ac:dyDescent="0.2">
      <c r="AY183" s="20">
        <f t="shared" si="38"/>
        <v>181</v>
      </c>
      <c r="AZ183" s="347" t="s">
        <v>871</v>
      </c>
      <c r="BA183" s="344">
        <v>8</v>
      </c>
      <c r="BB183" s="344">
        <v>3</v>
      </c>
      <c r="BC183" s="344">
        <v>4</v>
      </c>
      <c r="BD183" s="344">
        <v>7</v>
      </c>
      <c r="BE183" s="345" t="s">
        <v>872</v>
      </c>
      <c r="BF183" s="346">
        <v>160000</v>
      </c>
      <c r="BG183" s="37" t="s">
        <v>270</v>
      </c>
      <c r="BH183" s="37"/>
      <c r="BI183" s="37"/>
      <c r="BJ183" s="37"/>
      <c r="BK183" s="37"/>
      <c r="BL183" s="37"/>
      <c r="BM183" s="37">
        <v>1</v>
      </c>
      <c r="BN183" s="37"/>
      <c r="BT183" s="37"/>
      <c r="BU183" s="41"/>
      <c r="BV183" s="37"/>
      <c r="BW183" s="127"/>
      <c r="BX183" s="37"/>
      <c r="BY183" s="37"/>
      <c r="BZ183" s="37"/>
      <c r="CA183" s="41"/>
      <c r="GO183" s="189"/>
    </row>
    <row r="184" spans="51:197" ht="18" hidden="1" customHeight="1" x14ac:dyDescent="0.2">
      <c r="AY184" s="20">
        <f t="shared" si="38"/>
        <v>182</v>
      </c>
      <c r="AZ184" s="33" t="s">
        <v>168</v>
      </c>
      <c r="BA184" s="38">
        <v>6</v>
      </c>
      <c r="BB184" s="38">
        <v>2</v>
      </c>
      <c r="BC184" s="38">
        <v>3</v>
      </c>
      <c r="BD184" s="38">
        <v>7</v>
      </c>
      <c r="BE184" s="40" t="s">
        <v>589</v>
      </c>
      <c r="BF184" s="37">
        <v>60000</v>
      </c>
      <c r="BG184" s="37" t="s">
        <v>271</v>
      </c>
      <c r="BH184" s="37"/>
      <c r="BI184" s="37"/>
      <c r="BJ184" s="37"/>
      <c r="BK184" s="37"/>
      <c r="BL184" s="37"/>
      <c r="BM184" s="37">
        <v>1</v>
      </c>
      <c r="BN184" s="37"/>
      <c r="BT184" s="37"/>
      <c r="BU184" s="41"/>
      <c r="BV184" s="37"/>
      <c r="BW184" s="127"/>
      <c r="BX184" s="37"/>
      <c r="BY184" s="37"/>
      <c r="BZ184" s="37"/>
      <c r="CA184" s="41"/>
      <c r="GO184" s="23"/>
    </row>
    <row r="185" spans="51:197" ht="18" hidden="1" customHeight="1" x14ac:dyDescent="0.2">
      <c r="AY185" s="20">
        <f t="shared" si="38"/>
        <v>183</v>
      </c>
      <c r="AZ185" s="33" t="s">
        <v>131</v>
      </c>
      <c r="BA185" s="38">
        <v>4</v>
      </c>
      <c r="BB185" s="38">
        <v>3</v>
      </c>
      <c r="BC185" s="38">
        <v>2</v>
      </c>
      <c r="BD185" s="38">
        <v>9</v>
      </c>
      <c r="BE185" s="40" t="s">
        <v>590</v>
      </c>
      <c r="BF185" s="37">
        <v>60000</v>
      </c>
      <c r="BG185" s="37" t="s">
        <v>272</v>
      </c>
      <c r="BH185" s="37"/>
      <c r="BI185" s="37"/>
      <c r="BJ185" s="37"/>
      <c r="BK185" s="37"/>
      <c r="BL185" s="37"/>
      <c r="BM185" s="37">
        <v>1</v>
      </c>
      <c r="BN185" s="37"/>
      <c r="BT185" s="37"/>
      <c r="BU185" s="41"/>
      <c r="BV185" s="37"/>
      <c r="BW185" s="127"/>
      <c r="BX185" s="37"/>
      <c r="BY185" s="37"/>
      <c r="BZ185" s="37"/>
      <c r="CA185" s="41"/>
      <c r="GO185" s="23"/>
    </row>
    <row r="186" spans="51:197" ht="18" hidden="1" customHeight="1" x14ac:dyDescent="0.2">
      <c r="AY186" s="20">
        <f t="shared" si="38"/>
        <v>184</v>
      </c>
      <c r="AZ186" s="333" t="s">
        <v>907</v>
      </c>
      <c r="BA186" s="334">
        <v>6</v>
      </c>
      <c r="BB186" s="334">
        <v>5</v>
      </c>
      <c r="BC186" s="334">
        <v>4</v>
      </c>
      <c r="BD186" s="334">
        <v>9</v>
      </c>
      <c r="BE186" s="335" t="s">
        <v>909</v>
      </c>
      <c r="BF186" s="336">
        <v>200000</v>
      </c>
      <c r="BG186" s="37" t="s">
        <v>273</v>
      </c>
      <c r="BH186" s="37"/>
      <c r="BI186" s="37"/>
      <c r="BJ186" s="37"/>
      <c r="BK186" s="37"/>
      <c r="BL186" s="37"/>
      <c r="BM186" s="37">
        <v>1</v>
      </c>
      <c r="BN186" s="37"/>
      <c r="BT186" s="37"/>
      <c r="BU186" s="41"/>
      <c r="BV186" s="37"/>
      <c r="BW186" s="127"/>
      <c r="BX186" s="37"/>
      <c r="BY186" s="37"/>
      <c r="BZ186" s="37"/>
      <c r="CA186" s="41"/>
      <c r="GO186" s="23"/>
    </row>
    <row r="187" spans="51:197" ht="18" hidden="1" customHeight="1" x14ac:dyDescent="0.2">
      <c r="AY187" s="20">
        <f t="shared" si="38"/>
        <v>185</v>
      </c>
      <c r="AZ187" s="347" t="s">
        <v>967</v>
      </c>
      <c r="BA187" s="344">
        <v>6</v>
      </c>
      <c r="BB187" s="344">
        <v>3</v>
      </c>
      <c r="BC187" s="344">
        <v>3</v>
      </c>
      <c r="BD187" s="344">
        <v>8</v>
      </c>
      <c r="BE187" s="345" t="s">
        <v>968</v>
      </c>
      <c r="BF187" s="346">
        <v>230000</v>
      </c>
      <c r="BG187" s="37" t="s">
        <v>274</v>
      </c>
      <c r="BH187" s="37"/>
      <c r="BI187" s="37"/>
      <c r="BJ187" s="37"/>
      <c r="BK187" s="37"/>
      <c r="BL187" s="37"/>
      <c r="BM187" s="37">
        <v>1</v>
      </c>
      <c r="BN187" s="37"/>
      <c r="BT187" s="37"/>
      <c r="BU187" s="41"/>
      <c r="BV187" s="37"/>
      <c r="BW187" s="127"/>
      <c r="BX187" s="37"/>
      <c r="BY187" s="37"/>
      <c r="BZ187" s="37"/>
      <c r="CA187" s="41"/>
      <c r="GO187" s="23"/>
    </row>
    <row r="188" spans="51:197" ht="18" hidden="1" customHeight="1" x14ac:dyDescent="0.2">
      <c r="AY188" s="20">
        <f t="shared" si="38"/>
        <v>186</v>
      </c>
      <c r="AZ188" s="347" t="s">
        <v>975</v>
      </c>
      <c r="BA188" s="344">
        <v>5</v>
      </c>
      <c r="BB188" s="344">
        <v>3</v>
      </c>
      <c r="BC188" s="344">
        <v>2</v>
      </c>
      <c r="BD188" s="344">
        <v>8</v>
      </c>
      <c r="BE188" s="345" t="s">
        <v>976</v>
      </c>
      <c r="BF188" s="346">
        <v>130000</v>
      </c>
      <c r="BG188" s="37" t="s">
        <v>275</v>
      </c>
      <c r="BH188" s="37"/>
      <c r="BI188" s="37"/>
      <c r="BJ188" s="37"/>
      <c r="BK188" s="37"/>
      <c r="BL188" s="37"/>
      <c r="BM188" s="37">
        <v>1</v>
      </c>
      <c r="BN188" s="37"/>
      <c r="BT188" s="37"/>
      <c r="BU188" s="41"/>
      <c r="BV188" s="37"/>
      <c r="BW188" s="127"/>
      <c r="BX188" s="37"/>
      <c r="BY188" s="37"/>
      <c r="BZ188" s="37"/>
      <c r="CA188" s="41"/>
      <c r="GO188" s="23"/>
    </row>
    <row r="189" spans="51:197" ht="18" hidden="1" customHeight="1" x14ac:dyDescent="0.2">
      <c r="AY189" s="20">
        <f t="shared" si="38"/>
        <v>187</v>
      </c>
      <c r="AZ189" s="33" t="s">
        <v>490</v>
      </c>
      <c r="BA189" s="267" t="s">
        <v>576</v>
      </c>
      <c r="BB189" s="38" t="s">
        <v>577</v>
      </c>
      <c r="BC189" s="38" t="s">
        <v>655</v>
      </c>
      <c r="BD189" s="38" t="s">
        <v>578</v>
      </c>
      <c r="BE189" s="40" t="s">
        <v>581</v>
      </c>
      <c r="BF189" s="37">
        <v>290000</v>
      </c>
      <c r="BG189" s="37" t="s">
        <v>276</v>
      </c>
      <c r="BH189" s="37"/>
      <c r="BI189" s="37"/>
      <c r="BJ189" s="37"/>
      <c r="BK189" s="37"/>
      <c r="BL189" s="37"/>
      <c r="BM189" s="37">
        <v>1</v>
      </c>
      <c r="BN189" s="37"/>
      <c r="BT189" s="37"/>
      <c r="BU189" s="41"/>
      <c r="BV189" s="37"/>
      <c r="BW189" s="127"/>
      <c r="BX189" s="37"/>
      <c r="BY189" s="37"/>
      <c r="BZ189" s="37"/>
      <c r="CA189" s="41"/>
      <c r="GO189" s="23"/>
    </row>
    <row r="190" spans="51:197" ht="18" hidden="1" customHeight="1" x14ac:dyDescent="0.2">
      <c r="AY190" s="20">
        <f t="shared" si="38"/>
        <v>188</v>
      </c>
      <c r="AZ190" s="353" t="s">
        <v>1029</v>
      </c>
      <c r="BA190" s="344">
        <v>5</v>
      </c>
      <c r="BB190" s="344">
        <v>2</v>
      </c>
      <c r="BC190" s="344">
        <v>3</v>
      </c>
      <c r="BD190" s="344">
        <v>6</v>
      </c>
      <c r="BE190" s="345" t="s">
        <v>1033</v>
      </c>
      <c r="BF190" s="346">
        <v>50000</v>
      </c>
      <c r="BG190" s="37" t="s">
        <v>277</v>
      </c>
      <c r="BH190" s="37"/>
      <c r="BI190" s="37"/>
      <c r="BJ190" s="37"/>
      <c r="BK190" s="37"/>
      <c r="BL190" s="37"/>
      <c r="BM190" s="37">
        <v>1</v>
      </c>
      <c r="BN190" s="37"/>
      <c r="BT190" s="37"/>
      <c r="BU190" s="41"/>
      <c r="BV190" s="37"/>
      <c r="BW190" s="127"/>
      <c r="BX190" s="37"/>
      <c r="BY190" s="37"/>
      <c r="BZ190" s="37"/>
      <c r="CA190" s="41"/>
      <c r="GO190" s="23"/>
    </row>
    <row r="191" spans="51:197" ht="18" hidden="1" customHeight="1" x14ac:dyDescent="0.2">
      <c r="AY191" s="20">
        <f t="shared" si="38"/>
        <v>189</v>
      </c>
      <c r="AZ191" s="304" t="s">
        <v>971</v>
      </c>
      <c r="BA191" s="316">
        <v>6</v>
      </c>
      <c r="BB191" s="316">
        <v>5</v>
      </c>
      <c r="BC191" s="316">
        <v>4</v>
      </c>
      <c r="BD191" s="316">
        <v>9</v>
      </c>
      <c r="BE191" s="317" t="s">
        <v>972</v>
      </c>
      <c r="BF191" s="318">
        <v>390000</v>
      </c>
      <c r="BG191" s="37" t="s">
        <v>278</v>
      </c>
      <c r="BH191" s="37"/>
      <c r="BI191" s="37"/>
      <c r="BJ191" s="37"/>
      <c r="BK191" s="37"/>
      <c r="BL191" s="37"/>
      <c r="BM191" s="37">
        <v>1</v>
      </c>
      <c r="BN191" s="37"/>
      <c r="BT191" s="37"/>
      <c r="BU191" s="41"/>
      <c r="BV191" s="37"/>
      <c r="BW191" s="127"/>
      <c r="BX191" s="37"/>
      <c r="BY191" s="37"/>
      <c r="BZ191" s="37"/>
      <c r="CA191" s="41"/>
      <c r="GO191" s="23"/>
    </row>
    <row r="192" spans="51:197" ht="18" hidden="1" customHeight="1" x14ac:dyDescent="0.2">
      <c r="AY192" s="20">
        <f t="shared" si="38"/>
        <v>190</v>
      </c>
      <c r="AZ192" s="33" t="s">
        <v>591</v>
      </c>
      <c r="BA192" s="38">
        <v>6</v>
      </c>
      <c r="BB192" s="38">
        <v>3</v>
      </c>
      <c r="BC192" s="38">
        <v>3</v>
      </c>
      <c r="BD192" s="38">
        <v>8</v>
      </c>
      <c r="BE192" s="40" t="s">
        <v>592</v>
      </c>
      <c r="BF192" s="37">
        <v>120000</v>
      </c>
      <c r="BG192" s="37" t="s">
        <v>279</v>
      </c>
      <c r="BH192" s="37"/>
      <c r="BI192" s="37"/>
      <c r="BJ192" s="37"/>
      <c r="BK192" s="37"/>
      <c r="BL192" s="37"/>
      <c r="BM192" s="37">
        <v>1</v>
      </c>
      <c r="BN192" s="37"/>
      <c r="BT192" s="37"/>
      <c r="BU192" s="41"/>
      <c r="BV192" s="37"/>
      <c r="BW192" s="127"/>
      <c r="BX192" s="37"/>
      <c r="BY192" s="37"/>
      <c r="BZ192" s="37"/>
      <c r="CA192" s="41"/>
      <c r="GO192" s="189"/>
    </row>
    <row r="193" spans="51:197" ht="18" hidden="1" customHeight="1" x14ac:dyDescent="0.2">
      <c r="AY193" s="20">
        <f t="shared" si="38"/>
        <v>191</v>
      </c>
      <c r="AZ193" s="348" t="s">
        <v>1052</v>
      </c>
      <c r="BA193" s="349">
        <v>7</v>
      </c>
      <c r="BB193" s="349">
        <v>3</v>
      </c>
      <c r="BC193" s="349">
        <v>4</v>
      </c>
      <c r="BD193" s="349">
        <v>7</v>
      </c>
      <c r="BE193" s="350" t="s">
        <v>1053</v>
      </c>
      <c r="BF193" s="351">
        <v>240000</v>
      </c>
      <c r="BG193" s="37" t="s">
        <v>280</v>
      </c>
      <c r="BH193" s="37"/>
      <c r="BI193" s="37"/>
      <c r="BJ193" s="37"/>
      <c r="BK193" s="37"/>
      <c r="BL193" s="37"/>
      <c r="BM193" s="37">
        <v>1</v>
      </c>
      <c r="BN193" s="37"/>
      <c r="BT193" s="37"/>
      <c r="BU193" s="41"/>
      <c r="BV193" s="37"/>
      <c r="BW193" s="127"/>
      <c r="BX193" s="37"/>
      <c r="BY193" s="37"/>
      <c r="BZ193" s="37"/>
      <c r="CA193" s="41"/>
      <c r="GO193" s="37"/>
    </row>
    <row r="194" spans="51:197" ht="18" hidden="1" customHeight="1" x14ac:dyDescent="0.2">
      <c r="AY194" s="20">
        <f t="shared" si="38"/>
        <v>192</v>
      </c>
      <c r="AZ194" s="304" t="s">
        <v>95</v>
      </c>
      <c r="BA194" s="316">
        <v>2</v>
      </c>
      <c r="BB194" s="316">
        <v>7</v>
      </c>
      <c r="BC194" s="316">
        <v>1</v>
      </c>
      <c r="BD194" s="316">
        <v>10</v>
      </c>
      <c r="BE194" s="317" t="s">
        <v>1024</v>
      </c>
      <c r="BF194" s="318">
        <v>300000</v>
      </c>
      <c r="BG194" s="37" t="s">
        <v>281</v>
      </c>
      <c r="BH194" s="37"/>
      <c r="BI194" s="37"/>
      <c r="BJ194" s="37"/>
      <c r="BK194" s="37"/>
      <c r="BL194" s="37"/>
      <c r="BM194" s="37">
        <v>1</v>
      </c>
      <c r="BN194" s="37"/>
      <c r="BT194" s="37"/>
      <c r="BU194" s="41"/>
      <c r="BV194" s="37"/>
      <c r="BW194" s="127"/>
      <c r="BX194" s="37"/>
      <c r="BY194" s="37"/>
      <c r="BZ194" s="37"/>
      <c r="CA194" s="41"/>
      <c r="GO194" s="37"/>
    </row>
    <row r="195" spans="51:197" ht="18" hidden="1" customHeight="1" x14ac:dyDescent="0.2">
      <c r="AY195" s="20">
        <f t="shared" si="38"/>
        <v>193</v>
      </c>
      <c r="AZ195" s="33" t="s">
        <v>560</v>
      </c>
      <c r="BA195" s="38">
        <v>7</v>
      </c>
      <c r="BB195" s="38">
        <v>3</v>
      </c>
      <c r="BC195" s="38">
        <v>4</v>
      </c>
      <c r="BD195" s="38">
        <v>7</v>
      </c>
      <c r="BE195" s="40" t="s">
        <v>656</v>
      </c>
      <c r="BF195" s="37">
        <v>150000</v>
      </c>
      <c r="BG195" s="37" t="s">
        <v>282</v>
      </c>
      <c r="BH195" s="37"/>
      <c r="BI195" s="37"/>
      <c r="BJ195" s="37"/>
      <c r="BK195" s="37"/>
      <c r="BL195" s="37"/>
      <c r="BM195" s="37">
        <v>1</v>
      </c>
      <c r="BN195" s="37"/>
      <c r="BT195" s="37"/>
      <c r="BU195" s="41"/>
      <c r="BV195" s="37"/>
      <c r="BW195" s="127"/>
      <c r="BX195" s="37"/>
      <c r="BY195" s="37"/>
      <c r="BZ195" s="37"/>
      <c r="CA195" s="41"/>
      <c r="GO195" s="37"/>
    </row>
    <row r="196" spans="51:197" ht="18" hidden="1" customHeight="1" x14ac:dyDescent="0.2">
      <c r="AY196" s="20">
        <f t="shared" si="38"/>
        <v>194</v>
      </c>
      <c r="AZ196" s="348" t="s">
        <v>1061</v>
      </c>
      <c r="BA196" s="349" t="s">
        <v>1067</v>
      </c>
      <c r="BB196" s="349" t="s">
        <v>1068</v>
      </c>
      <c r="BC196" s="349" t="s">
        <v>884</v>
      </c>
      <c r="BD196" s="349" t="s">
        <v>883</v>
      </c>
      <c r="BE196" s="350" t="s">
        <v>1069</v>
      </c>
      <c r="BF196" s="351">
        <v>190000</v>
      </c>
      <c r="BG196" s="37" t="s">
        <v>283</v>
      </c>
      <c r="BH196" s="37"/>
      <c r="BI196" s="37"/>
      <c r="BJ196" s="37"/>
      <c r="BK196" s="37"/>
      <c r="BL196" s="37"/>
      <c r="BM196" s="37">
        <v>1</v>
      </c>
      <c r="BN196" s="37"/>
      <c r="BT196" s="37"/>
      <c r="BU196" s="41"/>
      <c r="BV196" s="37"/>
      <c r="BW196" s="127"/>
      <c r="BX196" s="37"/>
      <c r="BY196" s="37"/>
      <c r="BZ196" s="37"/>
      <c r="CA196" s="41"/>
      <c r="GO196" s="37"/>
    </row>
    <row r="197" spans="51:197" ht="18" hidden="1" customHeight="1" x14ac:dyDescent="0.2">
      <c r="AY197" s="20">
        <f t="shared" si="38"/>
        <v>195</v>
      </c>
      <c r="AZ197" s="343" t="s">
        <v>132</v>
      </c>
      <c r="BA197" s="344">
        <v>8</v>
      </c>
      <c r="BB197" s="344">
        <v>3</v>
      </c>
      <c r="BC197" s="344">
        <v>4</v>
      </c>
      <c r="BD197" s="344">
        <v>7</v>
      </c>
      <c r="BE197" s="345" t="s">
        <v>135</v>
      </c>
      <c r="BF197" s="346">
        <v>200000</v>
      </c>
      <c r="BG197" s="37" t="s">
        <v>284</v>
      </c>
      <c r="BH197" s="37"/>
      <c r="BI197" s="37"/>
      <c r="BJ197" s="37"/>
      <c r="BK197" s="37"/>
      <c r="BL197" s="37"/>
      <c r="BM197" s="37">
        <v>1</v>
      </c>
      <c r="BN197" s="37"/>
      <c r="BT197" s="37"/>
      <c r="BU197" s="41"/>
      <c r="BV197" s="37"/>
      <c r="BW197" s="127"/>
      <c r="BX197" s="37"/>
      <c r="BY197" s="37"/>
      <c r="BZ197" s="37"/>
      <c r="CA197" s="41"/>
      <c r="GO197" s="37"/>
    </row>
    <row r="198" spans="51:197" ht="18" hidden="1" customHeight="1" x14ac:dyDescent="0.2">
      <c r="AY198" s="20">
        <f t="shared" si="38"/>
        <v>196</v>
      </c>
      <c r="AZ198" s="348" t="s">
        <v>962</v>
      </c>
      <c r="BA198" s="349">
        <v>6</v>
      </c>
      <c r="BB198" s="349">
        <v>3</v>
      </c>
      <c r="BC198" s="349">
        <v>4</v>
      </c>
      <c r="BD198" s="349">
        <v>9</v>
      </c>
      <c r="BE198" s="350" t="s">
        <v>963</v>
      </c>
      <c r="BF198" s="351">
        <v>190000</v>
      </c>
      <c r="BG198" s="37" t="s">
        <v>285</v>
      </c>
      <c r="BH198" s="37"/>
      <c r="BI198" s="37"/>
      <c r="BJ198" s="37"/>
      <c r="BK198" s="37"/>
      <c r="BL198" s="37"/>
      <c r="BM198" s="37">
        <v>1</v>
      </c>
      <c r="BN198" s="37"/>
      <c r="BT198" s="37"/>
      <c r="BU198" s="41"/>
      <c r="BV198" s="37"/>
      <c r="BW198" s="127"/>
      <c r="BX198" s="37"/>
      <c r="BY198" s="37"/>
      <c r="BZ198" s="37"/>
      <c r="CA198" s="41"/>
      <c r="GO198" s="37"/>
    </row>
    <row r="199" spans="51:197" ht="18" hidden="1" customHeight="1" x14ac:dyDescent="0.2">
      <c r="AY199" s="20">
        <f t="shared" si="38"/>
        <v>197</v>
      </c>
      <c r="AZ199" s="33" t="s">
        <v>516</v>
      </c>
      <c r="BA199" s="38">
        <v>4</v>
      </c>
      <c r="BB199" s="38">
        <v>7</v>
      </c>
      <c r="BC199" s="38">
        <v>3</v>
      </c>
      <c r="BD199" s="38">
        <v>7</v>
      </c>
      <c r="BE199" s="40" t="s">
        <v>551</v>
      </c>
      <c r="BF199" s="37">
        <v>100000</v>
      </c>
      <c r="BG199" s="37" t="s">
        <v>286</v>
      </c>
      <c r="BH199" s="37"/>
      <c r="BI199" s="37"/>
      <c r="BJ199" s="37"/>
      <c r="BK199" s="37"/>
      <c r="BL199" s="37"/>
      <c r="BM199" s="37">
        <v>1</v>
      </c>
      <c r="BN199" s="37"/>
      <c r="BT199" s="37"/>
      <c r="BU199" s="41"/>
      <c r="BV199" s="37"/>
      <c r="BW199" s="127"/>
      <c r="BX199" s="37"/>
      <c r="BY199" s="37"/>
      <c r="BZ199" s="37"/>
      <c r="CA199" s="41"/>
      <c r="GO199" s="37"/>
    </row>
    <row r="200" spans="51:197" ht="18" hidden="1" customHeight="1" x14ac:dyDescent="0.2">
      <c r="AY200" s="20">
        <f t="shared" si="38"/>
        <v>198</v>
      </c>
      <c r="AZ200" s="33" t="s">
        <v>133</v>
      </c>
      <c r="BA200" s="38">
        <v>5</v>
      </c>
      <c r="BB200" s="38">
        <v>3</v>
      </c>
      <c r="BC200" s="38">
        <v>2</v>
      </c>
      <c r="BD200" s="38">
        <v>8</v>
      </c>
      <c r="BE200" s="40" t="s">
        <v>593</v>
      </c>
      <c r="BF200" s="37">
        <v>130000</v>
      </c>
      <c r="BG200" s="37" t="s">
        <v>287</v>
      </c>
      <c r="BH200" s="37"/>
      <c r="BI200" s="37"/>
      <c r="BJ200" s="37"/>
      <c r="BK200" s="37"/>
      <c r="BL200" s="37"/>
      <c r="BM200" s="37">
        <v>1</v>
      </c>
      <c r="BN200" s="37"/>
      <c r="BT200" s="37"/>
      <c r="BU200" s="41"/>
      <c r="BV200" s="37"/>
      <c r="BW200" s="127"/>
      <c r="BX200" s="37"/>
      <c r="BY200" s="37"/>
      <c r="BZ200" s="37"/>
      <c r="CA200" s="41"/>
      <c r="GO200" s="37"/>
    </row>
    <row r="201" spans="51:197" ht="18" hidden="1" customHeight="1" x14ac:dyDescent="0.2">
      <c r="AY201" s="20">
        <f t="shared" si="38"/>
        <v>199</v>
      </c>
      <c r="AZ201" s="348" t="s">
        <v>945</v>
      </c>
      <c r="BA201" s="349">
        <v>4</v>
      </c>
      <c r="BB201" s="349">
        <v>5</v>
      </c>
      <c r="BC201" s="349">
        <v>1</v>
      </c>
      <c r="BD201" s="349">
        <v>9</v>
      </c>
      <c r="BE201" s="350" t="s">
        <v>973</v>
      </c>
      <c r="BF201" s="351">
        <v>270000</v>
      </c>
      <c r="BG201" s="37" t="s">
        <v>288</v>
      </c>
      <c r="BH201" s="37"/>
      <c r="BI201" s="37"/>
      <c r="BJ201" s="37"/>
      <c r="BK201" s="37"/>
      <c r="BL201" s="37"/>
      <c r="BM201" s="37">
        <v>1</v>
      </c>
      <c r="BN201" s="37"/>
      <c r="BT201" s="37"/>
      <c r="BU201" s="41"/>
      <c r="BV201" s="37"/>
      <c r="BW201" s="127"/>
      <c r="BX201" s="37"/>
      <c r="BY201" s="37"/>
      <c r="BZ201" s="37"/>
      <c r="CA201" s="41"/>
      <c r="GO201" s="37"/>
    </row>
    <row r="202" spans="51:197" ht="18" hidden="1" customHeight="1" x14ac:dyDescent="0.2">
      <c r="AY202" s="20">
        <f t="shared" si="38"/>
        <v>200</v>
      </c>
      <c r="AZ202" s="21" t="s">
        <v>91</v>
      </c>
      <c r="BA202" s="22">
        <v>4</v>
      </c>
      <c r="BB202" s="22">
        <v>7</v>
      </c>
      <c r="BC202" s="22">
        <v>3</v>
      </c>
      <c r="BD202" s="22">
        <v>7</v>
      </c>
      <c r="BE202" s="39" t="s">
        <v>134</v>
      </c>
      <c r="BF202" s="23">
        <v>80000</v>
      </c>
      <c r="BG202" s="37" t="s">
        <v>289</v>
      </c>
      <c r="BH202" s="37"/>
      <c r="BI202" s="37"/>
      <c r="BJ202" s="37"/>
      <c r="BK202" s="37"/>
      <c r="BL202" s="37"/>
      <c r="BM202" s="37">
        <v>1</v>
      </c>
      <c r="BN202" s="37"/>
      <c r="BT202" s="37"/>
      <c r="BU202" s="41"/>
      <c r="BV202" s="37"/>
      <c r="BW202" s="127"/>
      <c r="BX202" s="37"/>
      <c r="BY202" s="37"/>
      <c r="BZ202" s="37"/>
      <c r="CA202" s="41"/>
      <c r="GO202" s="37"/>
    </row>
    <row r="203" spans="51:197" ht="18" hidden="1" customHeight="1" x14ac:dyDescent="0.2">
      <c r="AY203" s="20">
        <f t="shared" si="38"/>
        <v>201</v>
      </c>
      <c r="AZ203" s="21" t="s">
        <v>692</v>
      </c>
      <c r="BA203" s="22">
        <v>7</v>
      </c>
      <c r="BB203" s="22">
        <v>3</v>
      </c>
      <c r="BC203" s="22">
        <v>3</v>
      </c>
      <c r="BD203" s="22">
        <v>7</v>
      </c>
      <c r="BE203" s="39" t="s">
        <v>724</v>
      </c>
      <c r="BF203" s="23">
        <v>170000</v>
      </c>
      <c r="BG203" s="37" t="s">
        <v>290</v>
      </c>
      <c r="BH203" s="37"/>
      <c r="BI203" s="37"/>
      <c r="BJ203" s="37"/>
      <c r="BK203" s="37"/>
      <c r="BL203" s="37"/>
      <c r="BM203" s="37">
        <v>1</v>
      </c>
      <c r="BN203" s="37"/>
      <c r="BT203" s="37"/>
      <c r="BU203" s="41"/>
      <c r="BV203" s="37"/>
      <c r="BW203" s="127"/>
      <c r="BX203" s="37"/>
      <c r="BY203" s="37"/>
      <c r="BZ203" s="37"/>
      <c r="CA203" s="41"/>
      <c r="GO203" s="37"/>
    </row>
    <row r="204" spans="51:197" ht="18" hidden="1" customHeight="1" x14ac:dyDescent="0.2">
      <c r="AY204" s="20">
        <f t="shared" si="38"/>
        <v>202</v>
      </c>
      <c r="AZ204" s="348" t="s">
        <v>873</v>
      </c>
      <c r="BA204" s="349">
        <v>5</v>
      </c>
      <c r="BB204" s="349">
        <v>4</v>
      </c>
      <c r="BC204" s="349">
        <v>2</v>
      </c>
      <c r="BD204" s="349">
        <v>8</v>
      </c>
      <c r="BE204" s="350" t="s">
        <v>874</v>
      </c>
      <c r="BF204" s="351">
        <v>190000</v>
      </c>
      <c r="BG204" s="37" t="s">
        <v>291</v>
      </c>
      <c r="BH204" s="37"/>
      <c r="BI204" s="37"/>
      <c r="BJ204" s="37"/>
      <c r="BK204" s="37"/>
      <c r="BL204" s="37"/>
      <c r="BM204" s="37">
        <v>1</v>
      </c>
      <c r="BN204" s="37"/>
      <c r="BT204" s="37"/>
      <c r="BU204" s="41"/>
      <c r="BV204" s="37"/>
      <c r="BW204" s="127"/>
      <c r="BX204" s="37"/>
      <c r="BY204" s="37"/>
      <c r="BZ204" s="37"/>
      <c r="CA204" s="41"/>
      <c r="GO204" s="189"/>
    </row>
    <row r="205" spans="51:197" ht="18" hidden="1" customHeight="1" x14ac:dyDescent="0.2">
      <c r="AY205" s="20">
        <f t="shared" si="38"/>
        <v>203</v>
      </c>
      <c r="AZ205" s="33" t="s">
        <v>561</v>
      </c>
      <c r="BA205" s="38">
        <v>7</v>
      </c>
      <c r="BB205" s="38">
        <v>4</v>
      </c>
      <c r="BC205" s="38">
        <v>3</v>
      </c>
      <c r="BD205" s="38">
        <v>8</v>
      </c>
      <c r="BE205" s="40" t="s">
        <v>552</v>
      </c>
      <c r="BF205" s="37">
        <v>210000</v>
      </c>
      <c r="BG205" s="37" t="s">
        <v>292</v>
      </c>
      <c r="BH205" s="37"/>
      <c r="BI205" s="37"/>
      <c r="BJ205" s="37"/>
      <c r="BK205" s="37"/>
      <c r="BL205" s="37"/>
      <c r="BM205" s="37">
        <v>1</v>
      </c>
      <c r="BN205" s="37"/>
      <c r="BT205" s="37"/>
      <c r="BU205" s="41"/>
      <c r="BV205" s="37"/>
      <c r="BW205" s="127"/>
      <c r="BX205" s="37"/>
      <c r="BY205" s="37"/>
      <c r="BZ205" s="37"/>
      <c r="CA205" s="41"/>
      <c r="GO205" s="37"/>
    </row>
    <row r="206" spans="51:197" ht="18" hidden="1" customHeight="1" x14ac:dyDescent="0.2">
      <c r="AY206" s="20">
        <f t="shared" si="38"/>
        <v>204</v>
      </c>
      <c r="AZ206" s="348" t="s">
        <v>1044</v>
      </c>
      <c r="BA206" s="349">
        <v>7</v>
      </c>
      <c r="BB206" s="349">
        <v>2</v>
      </c>
      <c r="BC206" s="349">
        <v>4</v>
      </c>
      <c r="BD206" s="349">
        <v>7</v>
      </c>
      <c r="BE206" s="350" t="s">
        <v>1045</v>
      </c>
      <c r="BF206" s="351">
        <v>160000</v>
      </c>
      <c r="BG206" s="37" t="s">
        <v>293</v>
      </c>
      <c r="BH206" s="37"/>
      <c r="BI206" s="37"/>
      <c r="BJ206" s="37"/>
      <c r="BK206" s="37"/>
      <c r="BL206" s="37"/>
      <c r="BM206" s="37">
        <v>1</v>
      </c>
      <c r="BN206" s="37"/>
      <c r="BT206" s="37"/>
      <c r="BU206" s="41"/>
      <c r="BV206" s="37"/>
      <c r="BW206" s="127"/>
      <c r="BX206" s="37"/>
      <c r="BY206" s="37"/>
      <c r="BZ206" s="37"/>
      <c r="CA206" s="41"/>
      <c r="GO206" s="37"/>
    </row>
    <row r="207" spans="51:197" ht="18" hidden="1" customHeight="1" x14ac:dyDescent="0.2">
      <c r="AY207" s="20">
        <f t="shared" si="38"/>
        <v>205</v>
      </c>
      <c r="AZ207" s="348" t="s">
        <v>1063</v>
      </c>
      <c r="BA207" s="349">
        <v>6</v>
      </c>
      <c r="BB207" s="349">
        <v>6</v>
      </c>
      <c r="BC207" s="349">
        <v>1</v>
      </c>
      <c r="BD207" s="349">
        <v>9</v>
      </c>
      <c r="BE207" s="350" t="s">
        <v>1071</v>
      </c>
      <c r="BF207" s="351">
        <v>360000</v>
      </c>
      <c r="BG207" s="37" t="s">
        <v>294</v>
      </c>
      <c r="BH207" s="37"/>
      <c r="BI207" s="37"/>
      <c r="BJ207" s="37"/>
      <c r="BK207" s="37"/>
      <c r="BL207" s="37"/>
      <c r="BM207" s="37">
        <v>1</v>
      </c>
      <c r="BN207" s="37"/>
      <c r="BT207" s="37"/>
      <c r="BU207" s="41"/>
      <c r="BV207" s="37"/>
      <c r="BW207" s="127"/>
      <c r="BX207" s="37"/>
      <c r="BY207" s="37"/>
      <c r="BZ207" s="37"/>
      <c r="CA207" s="41"/>
      <c r="GO207" s="37"/>
    </row>
    <row r="208" spans="51:197" ht="18" hidden="1" customHeight="1" x14ac:dyDescent="0.2">
      <c r="AY208" s="20">
        <f t="shared" si="38"/>
        <v>206</v>
      </c>
      <c r="AZ208" s="348" t="s">
        <v>954</v>
      </c>
      <c r="BA208" s="349">
        <v>5</v>
      </c>
      <c r="BB208" s="349">
        <v>4</v>
      </c>
      <c r="BC208" s="349">
        <v>2</v>
      </c>
      <c r="BD208" s="349">
        <v>9</v>
      </c>
      <c r="BE208" s="350" t="s">
        <v>955</v>
      </c>
      <c r="BF208" s="351">
        <v>230000</v>
      </c>
      <c r="BG208" s="37" t="s">
        <v>295</v>
      </c>
      <c r="BH208" s="37"/>
      <c r="BI208" s="37"/>
      <c r="BJ208" s="37"/>
      <c r="BK208" s="37"/>
      <c r="BL208" s="37"/>
      <c r="BM208" s="37">
        <v>1</v>
      </c>
      <c r="BN208" s="37"/>
      <c r="BT208" s="37"/>
      <c r="BU208" s="41"/>
      <c r="BV208" s="37"/>
      <c r="BW208" s="127"/>
      <c r="BX208" s="37"/>
      <c r="BY208" s="37"/>
      <c r="BZ208" s="37"/>
      <c r="CA208" s="41"/>
      <c r="GO208" s="37"/>
    </row>
    <row r="209" spans="51:197" ht="18" hidden="1" customHeight="1" x14ac:dyDescent="0.2">
      <c r="AY209" s="20">
        <f t="shared" si="38"/>
        <v>207</v>
      </c>
      <c r="AZ209" s="304" t="s">
        <v>99</v>
      </c>
      <c r="BA209" s="316">
        <v>6</v>
      </c>
      <c r="BB209" s="316">
        <v>6</v>
      </c>
      <c r="BC209" s="316">
        <v>2</v>
      </c>
      <c r="BD209" s="316">
        <v>8</v>
      </c>
      <c r="BE209" s="317" t="s">
        <v>580</v>
      </c>
      <c r="BF209" s="318">
        <v>310000</v>
      </c>
      <c r="BG209" s="37" t="s">
        <v>296</v>
      </c>
      <c r="BH209" s="37"/>
      <c r="BI209" s="37"/>
      <c r="BJ209" s="37"/>
      <c r="BK209" s="37"/>
      <c r="BL209" s="37"/>
      <c r="BM209" s="37">
        <v>1</v>
      </c>
      <c r="BN209" s="37"/>
      <c r="BT209" s="37"/>
      <c r="BU209" s="41"/>
      <c r="BV209" s="37"/>
      <c r="BW209" s="127"/>
      <c r="BX209" s="37"/>
      <c r="BY209" s="37"/>
      <c r="BZ209" s="37"/>
      <c r="CA209" s="41"/>
      <c r="GO209" s="189"/>
    </row>
    <row r="210" spans="51:197" ht="18" hidden="1" customHeight="1" x14ac:dyDescent="0.2">
      <c r="AY210" s="20">
        <f t="shared" si="38"/>
        <v>208</v>
      </c>
      <c r="AZ210" s="319" t="s">
        <v>984</v>
      </c>
      <c r="BA210" s="316">
        <v>7</v>
      </c>
      <c r="BB210" s="316">
        <v>3</v>
      </c>
      <c r="BC210" s="316">
        <v>4</v>
      </c>
      <c r="BD210" s="316">
        <v>8</v>
      </c>
      <c r="BE210" s="317" t="s">
        <v>1004</v>
      </c>
      <c r="BF210" s="318">
        <v>280000</v>
      </c>
      <c r="BG210" s="37" t="s">
        <v>297</v>
      </c>
      <c r="BH210" s="37"/>
      <c r="BI210" s="37"/>
      <c r="BJ210" s="37"/>
      <c r="BK210" s="37"/>
      <c r="BL210" s="37"/>
      <c r="BM210" s="37">
        <v>1</v>
      </c>
      <c r="BN210" s="37"/>
      <c r="BT210" s="37"/>
      <c r="BU210" s="41"/>
      <c r="BV210" s="37"/>
      <c r="BW210" s="127"/>
      <c r="BX210" s="37"/>
      <c r="BY210" s="37"/>
      <c r="BZ210" s="37"/>
      <c r="CA210" s="41"/>
      <c r="GO210" s="23"/>
    </row>
    <row r="211" spans="51:197" ht="18" hidden="1" customHeight="1" x14ac:dyDescent="0.2">
      <c r="AY211" s="20">
        <f t="shared" si="38"/>
        <v>209</v>
      </c>
      <c r="AZ211" s="304" t="s">
        <v>104</v>
      </c>
      <c r="BA211" s="316">
        <v>7</v>
      </c>
      <c r="BB211" s="316">
        <v>4</v>
      </c>
      <c r="BC211" s="316">
        <v>4</v>
      </c>
      <c r="BD211" s="316">
        <v>8</v>
      </c>
      <c r="BE211" s="317" t="s">
        <v>657</v>
      </c>
      <c r="BF211" s="318">
        <v>320000</v>
      </c>
      <c r="BG211" s="37" t="s">
        <v>298</v>
      </c>
      <c r="BH211" s="37"/>
      <c r="BI211" s="37"/>
      <c r="BJ211" s="37"/>
      <c r="BK211" s="37"/>
      <c r="BL211" s="37"/>
      <c r="BM211" s="37">
        <v>1</v>
      </c>
      <c r="BN211" s="37"/>
      <c r="BT211" s="37"/>
      <c r="BU211" s="41"/>
      <c r="BV211" s="37"/>
      <c r="BW211" s="127"/>
      <c r="BX211" s="37"/>
      <c r="BY211" s="37"/>
      <c r="BZ211" s="37"/>
      <c r="CA211" s="41"/>
      <c r="GO211" s="23"/>
    </row>
    <row r="212" spans="51:197" ht="18" hidden="1" customHeight="1" x14ac:dyDescent="0.2">
      <c r="AY212" s="20">
        <f t="shared" si="38"/>
        <v>210</v>
      </c>
      <c r="AZ212" s="304" t="s">
        <v>102</v>
      </c>
      <c r="BA212" s="316">
        <v>5</v>
      </c>
      <c r="BB212" s="316">
        <v>4</v>
      </c>
      <c r="BC212" s="316">
        <v>3</v>
      </c>
      <c r="BD212" s="316">
        <v>8</v>
      </c>
      <c r="BE212" s="317" t="s">
        <v>791</v>
      </c>
      <c r="BF212" s="318">
        <v>220000</v>
      </c>
      <c r="BG212" s="37" t="s">
        <v>299</v>
      </c>
      <c r="BH212" s="37"/>
      <c r="BI212" s="37"/>
      <c r="BJ212" s="37"/>
      <c r="BK212" s="37"/>
      <c r="BL212" s="37"/>
      <c r="BM212" s="37">
        <v>1</v>
      </c>
      <c r="BN212" s="37"/>
      <c r="BT212" s="37"/>
      <c r="BU212" s="41"/>
      <c r="BV212" s="37"/>
      <c r="BW212" s="127"/>
      <c r="BX212" s="37"/>
      <c r="BY212" s="37"/>
      <c r="BZ212" s="37"/>
      <c r="CA212" s="41"/>
      <c r="GO212" s="23"/>
    </row>
    <row r="213" spans="51:197" ht="18" hidden="1" customHeight="1" x14ac:dyDescent="0.2">
      <c r="AY213" s="20">
        <f t="shared" si="38"/>
        <v>211</v>
      </c>
      <c r="AZ213" s="333" t="s">
        <v>922</v>
      </c>
      <c r="BA213" s="334">
        <v>6</v>
      </c>
      <c r="BB213" s="334">
        <v>4</v>
      </c>
      <c r="BC213" s="334">
        <v>3</v>
      </c>
      <c r="BD213" s="334">
        <v>8</v>
      </c>
      <c r="BE213" s="335" t="s">
        <v>936</v>
      </c>
      <c r="BF213" s="336">
        <v>200000</v>
      </c>
      <c r="BG213" s="37" t="s">
        <v>300</v>
      </c>
      <c r="BH213" s="37"/>
      <c r="BI213" s="37"/>
      <c r="BJ213" s="37"/>
      <c r="BK213" s="37"/>
      <c r="BL213" s="37"/>
      <c r="BM213" s="37">
        <v>1</v>
      </c>
      <c r="BN213" s="37"/>
      <c r="BT213" s="37"/>
      <c r="BU213" s="41"/>
      <c r="BV213" s="37"/>
      <c r="BW213" s="127"/>
      <c r="BX213" s="37"/>
      <c r="BY213" s="37"/>
      <c r="BZ213" s="37"/>
      <c r="CA213" s="41"/>
      <c r="GO213" s="23"/>
    </row>
    <row r="214" spans="51:197" ht="18" hidden="1" customHeight="1" x14ac:dyDescent="0.2">
      <c r="AY214" s="20">
        <f t="shared" si="38"/>
        <v>212</v>
      </c>
      <c r="AZ214" s="33" t="s">
        <v>130</v>
      </c>
      <c r="BA214" s="38">
        <v>6</v>
      </c>
      <c r="BB214" s="38">
        <v>2</v>
      </c>
      <c r="BC214" s="38">
        <v>4</v>
      </c>
      <c r="BD214" s="38">
        <v>7</v>
      </c>
      <c r="BE214" s="40" t="s">
        <v>128</v>
      </c>
      <c r="BF214" s="37">
        <v>145000</v>
      </c>
      <c r="BG214" s="37" t="s">
        <v>301</v>
      </c>
      <c r="BH214" s="37"/>
      <c r="BI214" s="37"/>
      <c r="BJ214" s="37"/>
      <c r="BK214" s="37"/>
      <c r="BL214" s="37"/>
      <c r="BM214" s="37">
        <v>1</v>
      </c>
      <c r="BN214" s="37"/>
      <c r="BT214" s="37"/>
      <c r="BU214" s="41"/>
      <c r="BV214" s="37"/>
      <c r="BW214" s="127"/>
      <c r="BX214" s="37"/>
      <c r="BY214" s="37"/>
      <c r="BZ214" s="37"/>
      <c r="CA214" s="41"/>
      <c r="GO214" s="23"/>
    </row>
    <row r="215" spans="51:197" ht="18" hidden="1" customHeight="1" x14ac:dyDescent="0.2">
      <c r="AY215" s="20">
        <f t="shared" si="38"/>
        <v>213</v>
      </c>
      <c r="AZ215" s="333" t="s">
        <v>844</v>
      </c>
      <c r="BA215" s="334">
        <v>6</v>
      </c>
      <c r="BB215" s="334">
        <v>4</v>
      </c>
      <c r="BC215" s="334">
        <v>3</v>
      </c>
      <c r="BD215" s="334">
        <v>8</v>
      </c>
      <c r="BE215" s="335" t="s">
        <v>853</v>
      </c>
      <c r="BF215" s="336">
        <v>200000</v>
      </c>
      <c r="BG215" s="37" t="s">
        <v>302</v>
      </c>
      <c r="BH215" s="37"/>
      <c r="BI215" s="37"/>
      <c r="BJ215" s="37"/>
      <c r="BK215" s="37"/>
      <c r="BL215" s="37"/>
      <c r="BM215" s="37">
        <v>1</v>
      </c>
      <c r="BN215" s="37"/>
      <c r="BT215" s="37"/>
      <c r="BU215" s="41"/>
      <c r="BV215" s="37"/>
      <c r="BW215" s="127"/>
      <c r="BX215" s="37"/>
      <c r="BY215" s="37"/>
      <c r="BZ215" s="37"/>
      <c r="CA215" s="41"/>
      <c r="GO215" s="23"/>
    </row>
    <row r="216" spans="51:197" ht="18" hidden="1" customHeight="1" x14ac:dyDescent="0.2">
      <c r="AY216" s="20">
        <f t="shared" si="38"/>
        <v>214</v>
      </c>
      <c r="AZ216" s="319" t="s">
        <v>792</v>
      </c>
      <c r="BA216" s="316">
        <v>5</v>
      </c>
      <c r="BB216" s="316">
        <v>3</v>
      </c>
      <c r="BC216" s="316">
        <v>4</v>
      </c>
      <c r="BD216" s="316">
        <v>9</v>
      </c>
      <c r="BE216" s="317" t="s">
        <v>793</v>
      </c>
      <c r="BF216" s="318">
        <v>210000</v>
      </c>
      <c r="BG216" s="37" t="s">
        <v>303</v>
      </c>
      <c r="BH216" s="37"/>
      <c r="BI216" s="37"/>
      <c r="BJ216" s="37"/>
      <c r="BK216" s="37"/>
      <c r="BL216" s="37"/>
      <c r="BM216" s="37">
        <v>1</v>
      </c>
      <c r="BN216" s="37"/>
      <c r="BT216" s="37"/>
      <c r="BU216" s="41"/>
      <c r="BV216" s="37"/>
      <c r="BW216" s="127"/>
      <c r="BX216" s="37"/>
      <c r="BY216" s="37"/>
      <c r="BZ216" s="37"/>
      <c r="CA216" s="41"/>
      <c r="GO216" s="23"/>
    </row>
    <row r="217" spans="51:197" ht="18" hidden="1" customHeight="1" x14ac:dyDescent="0.2">
      <c r="AY217" s="20">
        <f t="shared" si="38"/>
        <v>215</v>
      </c>
      <c r="AZ217" s="348" t="s">
        <v>946</v>
      </c>
      <c r="BA217" s="316">
        <v>7</v>
      </c>
      <c r="BB217" s="316">
        <v>3</v>
      </c>
      <c r="BC217" s="316">
        <v>3</v>
      </c>
      <c r="BD217" s="316">
        <v>7</v>
      </c>
      <c r="BE217" s="317" t="s">
        <v>974</v>
      </c>
      <c r="BF217" s="318">
        <v>160000</v>
      </c>
      <c r="BG217" s="37" t="s">
        <v>304</v>
      </c>
      <c r="BH217" s="37"/>
      <c r="BI217" s="37"/>
      <c r="BJ217" s="37"/>
      <c r="BK217" s="37"/>
      <c r="BL217" s="37"/>
      <c r="BM217" s="37">
        <v>1</v>
      </c>
      <c r="BN217" s="37"/>
      <c r="BT217" s="37"/>
      <c r="BU217" s="41"/>
      <c r="BV217" s="37"/>
      <c r="BW217" s="127"/>
      <c r="BX217" s="37"/>
      <c r="BY217" s="37"/>
      <c r="BZ217" s="37"/>
      <c r="CA217" s="41"/>
      <c r="GO217" s="23"/>
    </row>
    <row r="218" spans="51:197" ht="18" hidden="1" customHeight="1" x14ac:dyDescent="0.2">
      <c r="AY218" s="20">
        <f t="shared" si="38"/>
        <v>216</v>
      </c>
      <c r="AZ218" s="33" t="s">
        <v>136</v>
      </c>
      <c r="BA218" s="38">
        <v>6</v>
      </c>
      <c r="BB218" s="38">
        <v>3</v>
      </c>
      <c r="BC218" s="38">
        <v>2</v>
      </c>
      <c r="BD218" s="38">
        <v>7</v>
      </c>
      <c r="BE218" s="40" t="s">
        <v>594</v>
      </c>
      <c r="BF218" s="37">
        <v>120000</v>
      </c>
      <c r="BG218" s="37" t="s">
        <v>305</v>
      </c>
      <c r="BH218" s="37"/>
      <c r="BI218" s="37"/>
      <c r="BJ218" s="37"/>
      <c r="BK218" s="37"/>
      <c r="BL218" s="37"/>
      <c r="BM218" s="37">
        <v>1</v>
      </c>
      <c r="BN218" s="37"/>
      <c r="BT218" s="37"/>
      <c r="BU218" s="41"/>
      <c r="BV218" s="37"/>
      <c r="BW218" s="127"/>
      <c r="BX218" s="37"/>
      <c r="BY218" s="37"/>
      <c r="BZ218" s="37"/>
      <c r="CA218" s="41"/>
      <c r="GO218" s="23"/>
    </row>
    <row r="219" spans="51:197" ht="18" hidden="1" customHeight="1" x14ac:dyDescent="0.2">
      <c r="AY219" s="20">
        <f t="shared" si="38"/>
        <v>217</v>
      </c>
      <c r="AZ219" s="306" t="s">
        <v>88</v>
      </c>
      <c r="BA219" s="320">
        <v>9</v>
      </c>
      <c r="BB219" s="320">
        <v>3</v>
      </c>
      <c r="BC219" s="320">
        <v>4</v>
      </c>
      <c r="BD219" s="320">
        <v>7</v>
      </c>
      <c r="BE219" s="321" t="s">
        <v>796</v>
      </c>
      <c r="BF219" s="322">
        <v>200000</v>
      </c>
      <c r="BG219" s="37" t="s">
        <v>706</v>
      </c>
      <c r="BH219" s="37"/>
      <c r="BI219" s="37"/>
      <c r="BJ219" s="37"/>
      <c r="BK219" s="37"/>
      <c r="BL219" s="37"/>
      <c r="BM219" s="37">
        <v>1</v>
      </c>
      <c r="BN219" s="37"/>
      <c r="BT219" s="37"/>
      <c r="BU219" s="41"/>
      <c r="BV219" s="37"/>
      <c r="BW219" s="127"/>
      <c r="BX219" s="37"/>
      <c r="BY219" s="37"/>
      <c r="BZ219" s="37"/>
      <c r="CA219" s="41"/>
      <c r="GO219" s="189"/>
    </row>
    <row r="220" spans="51:197" ht="18" hidden="1" customHeight="1" x14ac:dyDescent="0.2">
      <c r="AY220" s="20">
        <f t="shared" si="38"/>
        <v>218</v>
      </c>
      <c r="AZ220" s="21" t="s">
        <v>97</v>
      </c>
      <c r="BA220" s="22">
        <v>6</v>
      </c>
      <c r="BB220" s="22">
        <v>6</v>
      </c>
      <c r="BC220" s="22">
        <v>3</v>
      </c>
      <c r="BD220" s="22">
        <v>8</v>
      </c>
      <c r="BE220" s="39" t="s">
        <v>137</v>
      </c>
      <c r="BF220" s="23">
        <v>340000</v>
      </c>
      <c r="BG220" s="37" t="s">
        <v>707</v>
      </c>
      <c r="BH220" s="37"/>
      <c r="BI220" s="37"/>
      <c r="BJ220" s="37"/>
      <c r="BK220" s="37"/>
      <c r="BL220" s="37"/>
      <c r="BM220" s="37">
        <v>1</v>
      </c>
      <c r="BN220" s="37"/>
      <c r="BT220" s="37"/>
      <c r="BU220" s="41"/>
      <c r="BV220" s="37"/>
      <c r="BW220" s="127"/>
      <c r="BX220" s="37"/>
      <c r="BY220" s="37"/>
      <c r="BZ220" s="37"/>
      <c r="CA220" s="41"/>
      <c r="GO220" s="23"/>
    </row>
    <row r="221" spans="51:197" ht="18" hidden="1" customHeight="1" x14ac:dyDescent="0.2">
      <c r="AY221" s="20">
        <f t="shared" si="38"/>
        <v>219</v>
      </c>
      <c r="AZ221" s="337" t="s">
        <v>822</v>
      </c>
      <c r="BA221" s="338">
        <v>7</v>
      </c>
      <c r="BB221" s="338">
        <v>3</v>
      </c>
      <c r="BC221" s="338">
        <v>3</v>
      </c>
      <c r="BD221" s="338">
        <v>8</v>
      </c>
      <c r="BE221" s="339" t="s">
        <v>823</v>
      </c>
      <c r="BF221" s="340">
        <v>140000</v>
      </c>
      <c r="BG221" s="37" t="s">
        <v>708</v>
      </c>
      <c r="BH221" s="37"/>
      <c r="BI221" s="37"/>
      <c r="BJ221" s="37"/>
      <c r="BK221" s="37"/>
      <c r="BL221" s="37"/>
      <c r="BM221" s="37">
        <v>1</v>
      </c>
      <c r="BN221" s="37"/>
      <c r="BT221" s="37"/>
      <c r="BU221" s="41"/>
      <c r="BV221" s="37"/>
      <c r="BW221" s="127"/>
      <c r="BX221" s="37"/>
      <c r="BY221" s="37"/>
      <c r="BZ221" s="37"/>
      <c r="CA221" s="41"/>
      <c r="GO221" s="23"/>
    </row>
    <row r="222" spans="51:197" ht="18" hidden="1" customHeight="1" x14ac:dyDescent="0.2">
      <c r="AY222" s="20">
        <f t="shared" si="38"/>
        <v>220</v>
      </c>
      <c r="AZ222" s="343" t="s">
        <v>138</v>
      </c>
      <c r="BA222" s="344">
        <v>6</v>
      </c>
      <c r="BB222" s="344">
        <v>3</v>
      </c>
      <c r="BC222" s="344">
        <v>3</v>
      </c>
      <c r="BD222" s="344">
        <v>8</v>
      </c>
      <c r="BE222" s="345" t="s">
        <v>595</v>
      </c>
      <c r="BF222" s="346">
        <v>110000</v>
      </c>
      <c r="BG222" s="37" t="s">
        <v>709</v>
      </c>
      <c r="BH222" s="37"/>
      <c r="BI222" s="37"/>
      <c r="BJ222" s="37"/>
      <c r="BK222" s="37"/>
      <c r="BL222" s="37"/>
      <c r="BM222" s="37">
        <v>1</v>
      </c>
      <c r="BN222" s="37"/>
      <c r="BT222" s="37"/>
      <c r="BU222" s="41"/>
      <c r="BV222" s="37"/>
      <c r="BW222" s="127"/>
      <c r="BX222" s="37"/>
      <c r="BY222" s="37"/>
      <c r="BZ222" s="37"/>
      <c r="CA222" s="41"/>
      <c r="GO222" s="23"/>
    </row>
    <row r="223" spans="51:197" ht="18" hidden="1" customHeight="1" x14ac:dyDescent="0.2">
      <c r="AY223" s="20">
        <f t="shared" si="38"/>
        <v>221</v>
      </c>
      <c r="AZ223" s="33" t="s">
        <v>140</v>
      </c>
      <c r="BA223" s="38">
        <v>8</v>
      </c>
      <c r="BB223" s="38">
        <v>2</v>
      </c>
      <c r="BC223" s="38">
        <v>3</v>
      </c>
      <c r="BD223" s="38">
        <v>7</v>
      </c>
      <c r="BE223" s="40" t="s">
        <v>139</v>
      </c>
      <c r="BF223" s="37">
        <v>170000</v>
      </c>
      <c r="BG223" s="37" t="s">
        <v>710</v>
      </c>
      <c r="BH223" s="37"/>
      <c r="BI223" s="37"/>
      <c r="BJ223" s="37"/>
      <c r="BK223" s="37"/>
      <c r="BL223" s="37"/>
      <c r="BM223" s="37">
        <v>1</v>
      </c>
      <c r="BN223" s="37"/>
      <c r="BT223" s="37"/>
      <c r="BU223" s="41"/>
      <c r="BV223" s="37"/>
      <c r="BW223" s="127"/>
      <c r="BX223" s="37"/>
      <c r="BY223" s="37"/>
      <c r="BZ223" s="37"/>
      <c r="CA223" s="41"/>
      <c r="GO223" s="189"/>
    </row>
    <row r="224" spans="51:197" ht="18" hidden="1" customHeight="1" x14ac:dyDescent="0.2">
      <c r="AY224" s="20">
        <f t="shared" si="38"/>
        <v>222</v>
      </c>
      <c r="AZ224" s="352" t="s">
        <v>96</v>
      </c>
      <c r="BA224" s="349">
        <v>7</v>
      </c>
      <c r="BB224" s="349">
        <v>3</v>
      </c>
      <c r="BC224" s="349">
        <v>4</v>
      </c>
      <c r="BD224" s="349">
        <v>7</v>
      </c>
      <c r="BE224" s="350" t="s">
        <v>141</v>
      </c>
      <c r="BF224" s="351">
        <v>210000</v>
      </c>
      <c r="BG224" s="37" t="s">
        <v>711</v>
      </c>
      <c r="BH224" s="37"/>
      <c r="BI224" s="37"/>
      <c r="BJ224" s="37"/>
      <c r="BK224" s="37"/>
      <c r="BL224" s="37"/>
      <c r="BM224" s="37">
        <v>1</v>
      </c>
      <c r="BN224" s="37"/>
      <c r="BT224" s="37"/>
      <c r="BU224" s="41"/>
      <c r="BV224" s="37"/>
      <c r="BW224" s="127"/>
      <c r="BX224" s="37"/>
      <c r="BY224" s="37"/>
      <c r="BZ224" s="37"/>
      <c r="CA224" s="41"/>
      <c r="GO224" s="23"/>
    </row>
    <row r="225" spans="51:197" ht="18" hidden="1" customHeight="1" x14ac:dyDescent="0.2">
      <c r="AY225" s="20">
        <f t="shared" si="38"/>
        <v>223</v>
      </c>
      <c r="AZ225" s="33" t="s">
        <v>101</v>
      </c>
      <c r="BA225" s="38">
        <v>6</v>
      </c>
      <c r="BB225" s="38">
        <v>5</v>
      </c>
      <c r="BC225" s="38">
        <v>2</v>
      </c>
      <c r="BD225" s="38">
        <v>9</v>
      </c>
      <c r="BE225" s="40" t="s">
        <v>142</v>
      </c>
      <c r="BF225" s="37">
        <v>330000</v>
      </c>
      <c r="BG225" s="37" t="s">
        <v>712</v>
      </c>
      <c r="BH225" s="37"/>
      <c r="BI225" s="37"/>
      <c r="BJ225" s="37"/>
      <c r="BK225" s="37"/>
      <c r="BL225" s="37"/>
      <c r="BM225" s="37">
        <v>1</v>
      </c>
      <c r="BN225" s="37"/>
      <c r="BT225" s="37"/>
      <c r="BU225" s="41"/>
      <c r="BV225" s="37"/>
      <c r="BW225" s="127"/>
      <c r="BX225" s="37"/>
      <c r="BY225" s="37"/>
      <c r="BZ225" s="37"/>
      <c r="CA225" s="41"/>
      <c r="GO225" s="23"/>
    </row>
    <row r="226" spans="51:197" ht="18" hidden="1" customHeight="1" x14ac:dyDescent="0.2">
      <c r="AY226" s="20">
        <f t="shared" si="38"/>
        <v>224</v>
      </c>
      <c r="AZ226" s="352" t="s">
        <v>143</v>
      </c>
      <c r="BA226" s="349">
        <v>7</v>
      </c>
      <c r="BB226" s="349">
        <v>4</v>
      </c>
      <c r="BC226" s="349">
        <v>4</v>
      </c>
      <c r="BD226" s="349">
        <v>8</v>
      </c>
      <c r="BE226" s="350" t="s">
        <v>445</v>
      </c>
      <c r="BF226" s="351">
        <v>260000</v>
      </c>
      <c r="BG226" s="37" t="s">
        <v>713</v>
      </c>
      <c r="BH226" s="37"/>
      <c r="BI226" s="37"/>
      <c r="BJ226" s="37"/>
      <c r="BK226" s="37"/>
      <c r="BL226" s="37"/>
      <c r="BM226" s="37">
        <v>1</v>
      </c>
      <c r="BN226" s="37"/>
      <c r="BT226" s="37"/>
      <c r="BU226" s="41"/>
      <c r="BV226" s="37"/>
      <c r="BW226" s="127"/>
      <c r="BX226" s="37"/>
      <c r="BY226" s="37"/>
      <c r="BZ226" s="37"/>
      <c r="CA226" s="41"/>
      <c r="GO226" s="23"/>
    </row>
    <row r="227" spans="51:197" ht="18" hidden="1" customHeight="1" x14ac:dyDescent="0.2">
      <c r="AY227" s="20">
        <f t="shared" si="38"/>
        <v>225</v>
      </c>
      <c r="AZ227" s="33" t="s">
        <v>562</v>
      </c>
      <c r="BA227" s="38">
        <v>7</v>
      </c>
      <c r="BB227" s="38">
        <v>2</v>
      </c>
      <c r="BC227" s="38">
        <v>3</v>
      </c>
      <c r="BD227" s="38">
        <v>7</v>
      </c>
      <c r="BE227" s="40" t="s">
        <v>553</v>
      </c>
      <c r="BF227" s="37">
        <v>130000</v>
      </c>
      <c r="BG227" s="37" t="s">
        <v>714</v>
      </c>
      <c r="BH227" s="37"/>
      <c r="BI227" s="37"/>
      <c r="BJ227" s="37"/>
      <c r="BK227" s="37"/>
      <c r="BL227" s="37"/>
      <c r="BM227" s="37">
        <v>1</v>
      </c>
      <c r="BN227" s="37"/>
      <c r="BT227" s="37"/>
      <c r="BU227" s="41"/>
      <c r="BV227" s="37"/>
      <c r="BW227" s="127"/>
      <c r="BX227" s="37"/>
      <c r="BY227" s="37"/>
      <c r="BZ227" s="37"/>
      <c r="CA227" s="41"/>
      <c r="GO227" s="23"/>
    </row>
    <row r="228" spans="51:197" ht="18" hidden="1" customHeight="1" x14ac:dyDescent="0.2">
      <c r="AY228" s="20">
        <f t="shared" si="38"/>
        <v>226</v>
      </c>
      <c r="AZ228" s="33" t="s">
        <v>144</v>
      </c>
      <c r="BA228" s="38">
        <v>5</v>
      </c>
      <c r="BB228" s="38">
        <v>6</v>
      </c>
      <c r="BC228" s="38">
        <v>1</v>
      </c>
      <c r="BD228" s="38">
        <v>8</v>
      </c>
      <c r="BE228" s="40" t="s">
        <v>596</v>
      </c>
      <c r="BF228" s="37">
        <v>330000</v>
      </c>
      <c r="BG228" s="37" t="s">
        <v>715</v>
      </c>
      <c r="BH228" s="37"/>
      <c r="BI228" s="37"/>
      <c r="BJ228" s="37"/>
      <c r="BK228" s="37"/>
      <c r="BL228" s="37"/>
      <c r="BM228" s="37">
        <v>1</v>
      </c>
      <c r="BN228" s="37"/>
      <c r="BT228" s="37"/>
      <c r="BU228" s="41"/>
      <c r="BV228" s="37"/>
      <c r="BW228" s="127"/>
      <c r="BX228" s="37"/>
      <c r="BY228" s="37"/>
      <c r="BZ228" s="37"/>
      <c r="CA228" s="41"/>
      <c r="GO228" s="189"/>
    </row>
    <row r="229" spans="51:197" ht="18" hidden="1" customHeight="1" x14ac:dyDescent="0.2">
      <c r="AY229" s="20">
        <f t="shared" si="38"/>
        <v>227</v>
      </c>
      <c r="AZ229" s="33" t="s">
        <v>563</v>
      </c>
      <c r="BA229" s="38">
        <v>7</v>
      </c>
      <c r="BB229" s="38">
        <v>3</v>
      </c>
      <c r="BC229" s="38">
        <v>3</v>
      </c>
      <c r="BD229" s="38">
        <v>7</v>
      </c>
      <c r="BE229" s="40" t="s">
        <v>554</v>
      </c>
      <c r="BF229" s="37">
        <v>220000</v>
      </c>
      <c r="BG229" s="37" t="s">
        <v>716</v>
      </c>
      <c r="BH229" s="37"/>
      <c r="BI229" s="37"/>
      <c r="BJ229" s="37"/>
      <c r="BK229" s="37"/>
      <c r="BL229" s="37"/>
      <c r="BM229" s="37">
        <v>1</v>
      </c>
      <c r="BN229" s="37"/>
      <c r="BT229" s="37"/>
      <c r="BU229" s="41"/>
      <c r="BV229" s="37"/>
      <c r="BW229" s="127"/>
      <c r="BX229" s="37"/>
      <c r="BY229" s="37"/>
      <c r="BZ229" s="37"/>
      <c r="CA229" s="41"/>
      <c r="GO229" s="23"/>
    </row>
    <row r="230" spans="51:197" ht="18" hidden="1" customHeight="1" x14ac:dyDescent="0.2">
      <c r="AY230" s="20">
        <f t="shared" si="38"/>
        <v>228</v>
      </c>
      <c r="AZ230" s="353" t="s">
        <v>1002</v>
      </c>
      <c r="BA230" s="320">
        <v>6</v>
      </c>
      <c r="BB230" s="320">
        <v>4</v>
      </c>
      <c r="BC230" s="320">
        <v>2</v>
      </c>
      <c r="BD230" s="320">
        <v>8</v>
      </c>
      <c r="BE230" s="321" t="s">
        <v>977</v>
      </c>
      <c r="BF230" s="322">
        <v>230000</v>
      </c>
      <c r="BG230" s="37" t="s">
        <v>717</v>
      </c>
      <c r="BH230" s="37"/>
      <c r="BI230" s="37"/>
      <c r="BJ230" s="37"/>
      <c r="BK230" s="37"/>
      <c r="BL230" s="37"/>
      <c r="BM230" s="37">
        <v>1</v>
      </c>
      <c r="BN230" s="37"/>
      <c r="BT230" s="37"/>
      <c r="BU230" s="41"/>
      <c r="BV230" s="37"/>
      <c r="BW230" s="127"/>
      <c r="BX230" s="37"/>
      <c r="BY230" s="37"/>
      <c r="BZ230" s="37"/>
      <c r="CA230" s="41"/>
      <c r="GO230" s="23"/>
    </row>
    <row r="231" spans="51:197" ht="18" hidden="1" customHeight="1" x14ac:dyDescent="0.2">
      <c r="AY231" s="20">
        <f t="shared" si="38"/>
        <v>229</v>
      </c>
      <c r="AZ231" s="33" t="s">
        <v>564</v>
      </c>
      <c r="BA231" s="38">
        <v>8</v>
      </c>
      <c r="BB231" s="38">
        <v>3</v>
      </c>
      <c r="BC231" s="38">
        <v>3</v>
      </c>
      <c r="BD231" s="38">
        <v>7</v>
      </c>
      <c r="BE231" s="40" t="s">
        <v>555</v>
      </c>
      <c r="BF231" s="37">
        <v>180000</v>
      </c>
      <c r="BG231" s="37" t="s">
        <v>718</v>
      </c>
      <c r="BH231" s="37"/>
      <c r="BI231" s="37"/>
      <c r="BJ231" s="37"/>
      <c r="BK231" s="37"/>
      <c r="BL231" s="37"/>
      <c r="BM231" s="37">
        <v>1</v>
      </c>
      <c r="BN231" s="37"/>
      <c r="BT231" s="37"/>
      <c r="BU231" s="41"/>
      <c r="BV231" s="37"/>
      <c r="BW231" s="127"/>
      <c r="BX231" s="37"/>
      <c r="BY231" s="37"/>
      <c r="BZ231" s="37"/>
      <c r="CA231" s="41"/>
      <c r="GO231" s="23"/>
    </row>
    <row r="232" spans="51:197" ht="18" hidden="1" customHeight="1" x14ac:dyDescent="0.2">
      <c r="AY232" s="20">
        <f t="shared" si="38"/>
        <v>230</v>
      </c>
      <c r="AZ232" s="306" t="s">
        <v>94</v>
      </c>
      <c r="BA232" s="320">
        <v>8</v>
      </c>
      <c r="BB232" s="320">
        <v>3</v>
      </c>
      <c r="BC232" s="320">
        <v>5</v>
      </c>
      <c r="BD232" s="320">
        <v>7</v>
      </c>
      <c r="BE232" s="321" t="s">
        <v>145</v>
      </c>
      <c r="BF232" s="322">
        <v>260000</v>
      </c>
      <c r="BG232" s="37" t="s">
        <v>719</v>
      </c>
      <c r="BH232" s="37"/>
      <c r="BI232" s="37"/>
      <c r="BJ232" s="37"/>
      <c r="BK232" s="37"/>
      <c r="BL232" s="37"/>
      <c r="BM232" s="37">
        <v>1</v>
      </c>
      <c r="BN232" s="37"/>
      <c r="BT232" s="37"/>
      <c r="BU232" s="41"/>
      <c r="BV232" s="37"/>
      <c r="BW232" s="127"/>
      <c r="BX232" s="37"/>
      <c r="BY232" s="37"/>
      <c r="BZ232" s="37"/>
      <c r="CA232" s="41"/>
      <c r="GO232" s="23"/>
    </row>
    <row r="233" spans="51:197" ht="18" hidden="1" customHeight="1" x14ac:dyDescent="0.2">
      <c r="AY233" s="20">
        <f t="shared" si="38"/>
        <v>231</v>
      </c>
      <c r="AZ233" s="353" t="s">
        <v>875</v>
      </c>
      <c r="BA233" s="320">
        <v>6</v>
      </c>
      <c r="BB233" s="320">
        <v>4</v>
      </c>
      <c r="BC233" s="320">
        <v>3</v>
      </c>
      <c r="BD233" s="320">
        <v>8</v>
      </c>
      <c r="BE233" s="321" t="s">
        <v>876</v>
      </c>
      <c r="BF233" s="322">
        <v>220000</v>
      </c>
      <c r="BG233" s="37" t="s">
        <v>720</v>
      </c>
      <c r="BH233" s="37"/>
      <c r="BI233" s="37"/>
      <c r="BJ233" s="37"/>
      <c r="BK233" s="37"/>
      <c r="BL233" s="37"/>
      <c r="BM233" s="37">
        <v>1</v>
      </c>
      <c r="BN233" s="37"/>
      <c r="BT233" s="37"/>
      <c r="BU233" s="41"/>
      <c r="BV233" s="37"/>
      <c r="BW233" s="127"/>
      <c r="BX233" s="37"/>
      <c r="BY233" s="37"/>
      <c r="BZ233" s="37"/>
      <c r="CA233" s="41"/>
      <c r="GO233" s="23"/>
    </row>
    <row r="234" spans="51:197" ht="18" hidden="1" customHeight="1" x14ac:dyDescent="0.2">
      <c r="AY234" s="20">
        <f t="shared" si="38"/>
        <v>232</v>
      </c>
      <c r="AZ234" s="278" t="s">
        <v>693</v>
      </c>
      <c r="BA234" s="22">
        <v>6</v>
      </c>
      <c r="BB234" s="22">
        <v>5</v>
      </c>
      <c r="BC234" s="22">
        <v>1</v>
      </c>
      <c r="BD234" s="22">
        <v>9</v>
      </c>
      <c r="BE234" s="39" t="s">
        <v>725</v>
      </c>
      <c r="BF234" s="23">
        <v>270000</v>
      </c>
      <c r="BG234" s="37" t="s">
        <v>721</v>
      </c>
      <c r="BH234" s="37"/>
      <c r="BI234" s="37"/>
      <c r="BJ234" s="37"/>
      <c r="BK234" s="37"/>
      <c r="BL234" s="37"/>
      <c r="BM234" s="37">
        <v>1</v>
      </c>
      <c r="BN234" s="37"/>
      <c r="BT234" s="37"/>
      <c r="BU234" s="41"/>
      <c r="BV234" s="37"/>
      <c r="BW234" s="127"/>
      <c r="BX234" s="37"/>
      <c r="BY234" s="37"/>
      <c r="BZ234" s="37"/>
      <c r="CA234" s="41"/>
      <c r="GO234" s="189"/>
    </row>
    <row r="235" spans="51:197" ht="18" hidden="1" customHeight="1" x14ac:dyDescent="0.2">
      <c r="AY235" s="20">
        <f t="shared" si="38"/>
        <v>233</v>
      </c>
      <c r="AZ235" s="353" t="s">
        <v>964</v>
      </c>
      <c r="BA235" s="320">
        <v>7</v>
      </c>
      <c r="BB235" s="320">
        <v>3</v>
      </c>
      <c r="BC235" s="320">
        <v>4</v>
      </c>
      <c r="BD235" s="320">
        <v>8</v>
      </c>
      <c r="BE235" s="321" t="s">
        <v>965</v>
      </c>
      <c r="BF235" s="322">
        <v>170000</v>
      </c>
      <c r="BG235" s="37" t="s">
        <v>722</v>
      </c>
      <c r="BH235" s="37"/>
      <c r="BI235" s="37"/>
      <c r="BJ235" s="37"/>
      <c r="BK235" s="37"/>
      <c r="BL235" s="37"/>
      <c r="BM235" s="37">
        <v>1</v>
      </c>
      <c r="BN235" s="37"/>
      <c r="BT235" s="37"/>
      <c r="BU235" s="41"/>
      <c r="BV235" s="37"/>
      <c r="BW235" s="127"/>
      <c r="BX235" s="37"/>
      <c r="BY235" s="37"/>
      <c r="BZ235" s="37"/>
      <c r="CA235" s="41"/>
      <c r="GO235" s="37"/>
    </row>
    <row r="236" spans="51:197" ht="18" hidden="1" customHeight="1" x14ac:dyDescent="0.2">
      <c r="AY236" s="20">
        <f t="shared" si="38"/>
        <v>234</v>
      </c>
      <c r="AZ236" s="353" t="s">
        <v>877</v>
      </c>
      <c r="BA236" s="320">
        <v>5</v>
      </c>
      <c r="BB236" s="320">
        <v>7</v>
      </c>
      <c r="BC236" s="320">
        <v>2</v>
      </c>
      <c r="BD236" s="320">
        <v>9</v>
      </c>
      <c r="BE236" s="321" t="s">
        <v>878</v>
      </c>
      <c r="BF236" s="322">
        <v>130000</v>
      </c>
      <c r="BG236" s="37" t="s">
        <v>723</v>
      </c>
      <c r="BH236" s="37"/>
      <c r="BI236" s="37"/>
      <c r="BJ236" s="37"/>
      <c r="BK236" s="37"/>
      <c r="BL236" s="37"/>
      <c r="BM236" s="37">
        <v>1</v>
      </c>
      <c r="BN236" s="37"/>
      <c r="BT236" s="37"/>
      <c r="BU236" s="41"/>
      <c r="BV236" s="37"/>
      <c r="BW236" s="127"/>
      <c r="BX236" s="37"/>
      <c r="BY236" s="37"/>
      <c r="BZ236" s="37"/>
      <c r="CA236" s="41"/>
      <c r="GO236" s="37"/>
    </row>
    <row r="237" spans="51:197" ht="18" hidden="1" customHeight="1" x14ac:dyDescent="0.2">
      <c r="AY237" s="20">
        <f t="shared" si="38"/>
        <v>235</v>
      </c>
      <c r="AZ237" s="304" t="s">
        <v>597</v>
      </c>
      <c r="BA237" s="316">
        <v>6</v>
      </c>
      <c r="BB237" s="316">
        <v>3</v>
      </c>
      <c r="BC237" s="316">
        <v>3</v>
      </c>
      <c r="BD237" s="316">
        <v>9</v>
      </c>
      <c r="BE237" s="317" t="s">
        <v>948</v>
      </c>
      <c r="BF237" s="358">
        <v>160000</v>
      </c>
      <c r="BG237" s="37" t="s">
        <v>726</v>
      </c>
      <c r="BH237" s="37"/>
      <c r="BI237" s="37"/>
      <c r="BJ237" s="37"/>
      <c r="BK237" s="37"/>
      <c r="BL237" s="37"/>
      <c r="BM237" s="37">
        <v>1</v>
      </c>
      <c r="BN237" s="37"/>
      <c r="BT237" s="37"/>
      <c r="BU237" s="41"/>
      <c r="BV237" s="37"/>
      <c r="BW237" s="127"/>
      <c r="BX237" s="37"/>
      <c r="BY237" s="37"/>
      <c r="BZ237" s="37"/>
      <c r="CA237" s="41"/>
      <c r="GO237" s="37"/>
    </row>
    <row r="238" spans="51:197" ht="18" hidden="1" customHeight="1" x14ac:dyDescent="0.2">
      <c r="AY238" s="20">
        <f t="shared" si="38"/>
        <v>236</v>
      </c>
      <c r="AZ238" s="306" t="s">
        <v>947</v>
      </c>
      <c r="BA238" s="320">
        <v>5</v>
      </c>
      <c r="BB238" s="320">
        <v>5</v>
      </c>
      <c r="BC238" s="320">
        <v>3</v>
      </c>
      <c r="BD238" s="320">
        <v>9</v>
      </c>
      <c r="BE238" s="321" t="s">
        <v>146</v>
      </c>
      <c r="BF238" s="322">
        <v>300000</v>
      </c>
      <c r="BG238" s="37" t="s">
        <v>795</v>
      </c>
      <c r="BH238" s="37"/>
      <c r="BI238" s="37"/>
      <c r="BJ238" s="37"/>
      <c r="BK238" s="37"/>
      <c r="BL238" s="37"/>
      <c r="BM238" s="37">
        <v>1</v>
      </c>
      <c r="BN238" s="37"/>
      <c r="BT238" s="37"/>
      <c r="BU238" s="41"/>
      <c r="BV238" s="37"/>
      <c r="BW238" s="127"/>
      <c r="BX238" s="37"/>
      <c r="BY238" s="37"/>
      <c r="BZ238" s="37"/>
      <c r="CA238" s="41"/>
      <c r="GO238" s="37"/>
    </row>
    <row r="239" spans="51:197" ht="18" hidden="1" customHeight="1" x14ac:dyDescent="0.2">
      <c r="AY239" s="20">
        <f t="shared" si="38"/>
        <v>237</v>
      </c>
      <c r="AZ239" s="33" t="s">
        <v>565</v>
      </c>
      <c r="BA239" s="38">
        <v>8</v>
      </c>
      <c r="BB239" s="38">
        <v>3</v>
      </c>
      <c r="BC239" s="38">
        <v>3</v>
      </c>
      <c r="BD239" s="38">
        <v>8</v>
      </c>
      <c r="BE239" s="40" t="s">
        <v>556</v>
      </c>
      <c r="BF239" s="37">
        <v>220000</v>
      </c>
      <c r="BG239" s="37" t="s">
        <v>824</v>
      </c>
      <c r="BH239" s="37"/>
      <c r="BI239" s="37"/>
      <c r="BJ239" s="37"/>
      <c r="BK239" s="37"/>
      <c r="BL239" s="37"/>
      <c r="BM239" s="37">
        <v>1</v>
      </c>
      <c r="BN239" s="37"/>
      <c r="BT239" s="37"/>
      <c r="BU239" s="41"/>
      <c r="BV239" s="37"/>
      <c r="BW239" s="127"/>
      <c r="BX239" s="37"/>
      <c r="BY239" s="37"/>
      <c r="BZ239" s="37"/>
      <c r="CA239" s="41"/>
      <c r="GO239" s="37"/>
    </row>
    <row r="240" spans="51:197" ht="18" hidden="1" customHeight="1" x14ac:dyDescent="0.2">
      <c r="AY240" s="20">
        <f t="shared" si="38"/>
        <v>238</v>
      </c>
      <c r="AZ240" s="33" t="s">
        <v>566</v>
      </c>
      <c r="BA240" s="38">
        <v>6</v>
      </c>
      <c r="BB240" s="38">
        <v>3</v>
      </c>
      <c r="BC240" s="38">
        <v>3</v>
      </c>
      <c r="BD240" s="38">
        <v>8</v>
      </c>
      <c r="BE240" s="40" t="s">
        <v>557</v>
      </c>
      <c r="BF240" s="37">
        <v>130000</v>
      </c>
      <c r="BG240" s="37" t="s">
        <v>854</v>
      </c>
      <c r="BH240" s="37"/>
      <c r="BI240" s="37"/>
      <c r="BJ240" s="37"/>
      <c r="BK240" s="37"/>
      <c r="BL240" s="37"/>
      <c r="BM240" s="37">
        <v>1</v>
      </c>
      <c r="BN240" s="37"/>
      <c r="BT240" s="37"/>
      <c r="BU240" s="41"/>
      <c r="BV240" s="37"/>
      <c r="BW240" s="127"/>
      <c r="BX240" s="37"/>
      <c r="BY240" s="37"/>
      <c r="BZ240" s="37"/>
      <c r="CA240" s="41"/>
      <c r="GO240" s="37"/>
    </row>
    <row r="241" spans="51:197" ht="18" hidden="1" customHeight="1" x14ac:dyDescent="0.2">
      <c r="AY241" s="20">
        <f t="shared" si="38"/>
        <v>239</v>
      </c>
      <c r="AZ241" s="353" t="s">
        <v>879</v>
      </c>
      <c r="BA241" s="320">
        <v>6</v>
      </c>
      <c r="BB241" s="320">
        <v>4</v>
      </c>
      <c r="BC241" s="320">
        <v>3</v>
      </c>
      <c r="BD241" s="320">
        <v>8</v>
      </c>
      <c r="BE241" s="321" t="s">
        <v>880</v>
      </c>
      <c r="BF241" s="322">
        <v>170000</v>
      </c>
      <c r="BG241" s="37" t="s">
        <v>893</v>
      </c>
      <c r="BH241" s="37"/>
      <c r="BI241" s="37"/>
      <c r="BJ241" s="37"/>
      <c r="BK241" s="37"/>
      <c r="BL241" s="37"/>
      <c r="BM241" s="37">
        <v>1</v>
      </c>
      <c r="BN241" s="37"/>
      <c r="BT241" s="37"/>
      <c r="BU241" s="41"/>
      <c r="BV241" s="37"/>
      <c r="BW241" s="127"/>
      <c r="BX241" s="37"/>
      <c r="BY241" s="37"/>
      <c r="BZ241" s="37"/>
      <c r="CA241" s="41"/>
      <c r="GO241" s="189"/>
    </row>
    <row r="242" spans="51:197" ht="18" hidden="1" customHeight="1" x14ac:dyDescent="0.2">
      <c r="AY242" s="20">
        <f t="shared" si="38"/>
        <v>240</v>
      </c>
      <c r="AZ242" s="353" t="s">
        <v>1048</v>
      </c>
      <c r="BA242" s="320">
        <v>3</v>
      </c>
      <c r="BB242" s="320">
        <v>5</v>
      </c>
      <c r="BC242" s="320">
        <v>1</v>
      </c>
      <c r="BD242" s="320">
        <v>10</v>
      </c>
      <c r="BE242" s="321" t="s">
        <v>1049</v>
      </c>
      <c r="BF242" s="322">
        <v>300000</v>
      </c>
      <c r="BG242" s="37" t="s">
        <v>894</v>
      </c>
      <c r="BH242" s="37"/>
      <c r="BI242" s="37"/>
      <c r="BJ242" s="37"/>
      <c r="BK242" s="37"/>
      <c r="BL242" s="37"/>
      <c r="BM242" s="37">
        <v>1</v>
      </c>
      <c r="BN242" s="37"/>
      <c r="BT242" s="37"/>
      <c r="BU242" s="41"/>
      <c r="BV242" s="37"/>
      <c r="BW242" s="127"/>
      <c r="BX242" s="37"/>
      <c r="BY242" s="37"/>
      <c r="BZ242" s="37"/>
      <c r="CA242" s="41"/>
      <c r="GO242" s="23"/>
    </row>
    <row r="243" spans="51:197" ht="18" hidden="1" customHeight="1" x14ac:dyDescent="0.2">
      <c r="AY243" s="20">
        <f t="shared" si="38"/>
        <v>241</v>
      </c>
      <c r="AZ243" s="304" t="s">
        <v>147</v>
      </c>
      <c r="BA243" s="316">
        <v>5</v>
      </c>
      <c r="BB243" s="316">
        <v>4</v>
      </c>
      <c r="BC243" s="316">
        <v>3</v>
      </c>
      <c r="BD243" s="316">
        <v>8</v>
      </c>
      <c r="BE243" s="317" t="s">
        <v>598</v>
      </c>
      <c r="BF243" s="318">
        <v>130000</v>
      </c>
      <c r="BG243" s="37" t="s">
        <v>895</v>
      </c>
      <c r="BH243" s="37"/>
      <c r="BI243" s="37"/>
      <c r="BJ243" s="37"/>
      <c r="BK243" s="37"/>
      <c r="BL243" s="37"/>
      <c r="BM243" s="37">
        <v>1</v>
      </c>
      <c r="BN243" s="37"/>
      <c r="BT243" s="37"/>
      <c r="BU243" s="41"/>
      <c r="BV243" s="37"/>
      <c r="BW243" s="127"/>
      <c r="BX243" s="37"/>
      <c r="BY243" s="37"/>
      <c r="BZ243" s="37"/>
      <c r="CA243" s="41"/>
      <c r="GO243" s="23"/>
    </row>
    <row r="244" spans="51:197" ht="18" hidden="1" customHeight="1" x14ac:dyDescent="0.2">
      <c r="AY244" s="20">
        <f t="shared" ref="AY244:AY277" si="39">IF(AZ244="","",AY243+1)</f>
        <v>242</v>
      </c>
      <c r="AZ244" s="304" t="s">
        <v>103</v>
      </c>
      <c r="BA244" s="316">
        <v>4</v>
      </c>
      <c r="BB244" s="316">
        <v>5</v>
      </c>
      <c r="BC244" s="316">
        <v>2</v>
      </c>
      <c r="BD244" s="316">
        <v>9</v>
      </c>
      <c r="BE244" s="317" t="s">
        <v>148</v>
      </c>
      <c r="BF244" s="318">
        <v>260000</v>
      </c>
      <c r="BG244" s="37" t="s">
        <v>896</v>
      </c>
      <c r="BH244" s="37"/>
      <c r="BI244" s="37"/>
      <c r="BJ244" s="37"/>
      <c r="BK244" s="37"/>
      <c r="BL244" s="37"/>
      <c r="BM244" s="37">
        <v>1</v>
      </c>
      <c r="BN244" s="37"/>
      <c r="BT244" s="37"/>
      <c r="BU244" s="41"/>
      <c r="BV244" s="37"/>
      <c r="BW244" s="127"/>
      <c r="BX244" s="37"/>
      <c r="BY244" s="37"/>
      <c r="BZ244" s="37"/>
      <c r="CA244" s="41"/>
      <c r="GO244" s="23"/>
    </row>
    <row r="245" spans="51:197" ht="18" hidden="1" customHeight="1" x14ac:dyDescent="0.2">
      <c r="AY245" s="20">
        <f t="shared" si="39"/>
        <v>243</v>
      </c>
      <c r="AZ245" s="353" t="s">
        <v>966</v>
      </c>
      <c r="BA245" s="320">
        <v>7</v>
      </c>
      <c r="BB245" s="320">
        <v>3</v>
      </c>
      <c r="BC245" s="320">
        <v>4</v>
      </c>
      <c r="BD245" s="320">
        <v>7</v>
      </c>
      <c r="BE245" s="321" t="s">
        <v>1000</v>
      </c>
      <c r="BF245" s="322">
        <v>230000</v>
      </c>
      <c r="BG245" s="37" t="s">
        <v>897</v>
      </c>
      <c r="BH245" s="37"/>
      <c r="BI245" s="37"/>
      <c r="BJ245" s="37"/>
      <c r="BK245" s="37"/>
      <c r="BL245" s="37"/>
      <c r="BM245" s="37">
        <v>1</v>
      </c>
      <c r="BN245" s="37"/>
      <c r="BT245" s="37"/>
      <c r="BU245" s="41"/>
      <c r="BV245" s="37"/>
      <c r="BW245" s="127"/>
      <c r="BX245" s="37"/>
      <c r="BY245" s="37"/>
      <c r="BZ245" s="37"/>
      <c r="CA245" s="41"/>
      <c r="GO245" s="189"/>
    </row>
    <row r="246" spans="51:197" ht="18" hidden="1" customHeight="1" x14ac:dyDescent="0.2">
      <c r="AY246" s="20">
        <f t="shared" si="39"/>
        <v>244</v>
      </c>
      <c r="AZ246" s="306" t="s">
        <v>93</v>
      </c>
      <c r="BA246" s="320">
        <v>6</v>
      </c>
      <c r="BB246" s="320">
        <v>6</v>
      </c>
      <c r="BC246" s="320">
        <v>3</v>
      </c>
      <c r="BD246" s="320">
        <v>10</v>
      </c>
      <c r="BE246" s="321" t="s">
        <v>149</v>
      </c>
      <c r="BF246" s="322">
        <v>430000</v>
      </c>
      <c r="BG246" s="37" t="s">
        <v>937</v>
      </c>
      <c r="BH246" s="37"/>
      <c r="BI246" s="37"/>
      <c r="BJ246" s="37"/>
      <c r="BK246" s="37"/>
      <c r="BL246" s="37"/>
      <c r="BM246" s="37">
        <v>1</v>
      </c>
      <c r="BN246" s="37"/>
      <c r="BT246" s="37"/>
      <c r="BU246" s="41"/>
      <c r="BV246" s="37"/>
      <c r="BW246" s="127"/>
      <c r="BX246" s="37"/>
      <c r="BY246" s="37"/>
      <c r="BZ246" s="37"/>
      <c r="CA246" s="41"/>
      <c r="GO246" s="189"/>
    </row>
    <row r="247" spans="51:197" ht="18" hidden="1" customHeight="1" x14ac:dyDescent="0.2">
      <c r="AY247" s="20">
        <f t="shared" si="39"/>
        <v>245</v>
      </c>
      <c r="AZ247" s="353" t="s">
        <v>1028</v>
      </c>
      <c r="BA247" s="320">
        <v>5</v>
      </c>
      <c r="BB247" s="320">
        <v>2</v>
      </c>
      <c r="BC247" s="320">
        <v>3</v>
      </c>
      <c r="BD247" s="320">
        <v>6</v>
      </c>
      <c r="BE247" s="321" t="s">
        <v>1025</v>
      </c>
      <c r="BF247" s="322">
        <v>70000</v>
      </c>
      <c r="BG247" s="37" t="s">
        <v>938</v>
      </c>
      <c r="BH247" s="37"/>
      <c r="BI247" s="37"/>
      <c r="BJ247" s="37"/>
      <c r="BK247" s="37"/>
      <c r="BL247" s="37"/>
      <c r="BM247" s="37">
        <v>1</v>
      </c>
      <c r="BN247" s="37"/>
      <c r="BT247" s="37"/>
      <c r="BU247" s="41"/>
      <c r="BV247" s="37"/>
      <c r="BW247" s="127"/>
      <c r="BX247" s="37"/>
      <c r="BY247" s="37"/>
      <c r="BZ247" s="37"/>
      <c r="CA247" s="41"/>
      <c r="GO247" s="37"/>
    </row>
    <row r="248" spans="51:197" ht="18" hidden="1" customHeight="1" x14ac:dyDescent="0.2">
      <c r="AY248" s="20">
        <f t="shared" si="39"/>
        <v>246</v>
      </c>
      <c r="AZ248" s="21" t="s">
        <v>89</v>
      </c>
      <c r="BA248" s="22">
        <v>6</v>
      </c>
      <c r="BB248" s="22">
        <v>2</v>
      </c>
      <c r="BC248" s="22">
        <v>3</v>
      </c>
      <c r="BD248" s="22">
        <v>7</v>
      </c>
      <c r="BE248" s="39" t="s">
        <v>599</v>
      </c>
      <c r="BF248" s="23">
        <v>130000</v>
      </c>
      <c r="BG248" s="37" t="s">
        <v>956</v>
      </c>
      <c r="BH248" s="37"/>
      <c r="BI248" s="37"/>
      <c r="BJ248" s="37"/>
      <c r="BK248" s="37"/>
      <c r="BL248" s="37"/>
      <c r="BM248" s="37">
        <v>1</v>
      </c>
      <c r="BN248" s="37"/>
      <c r="BT248" s="37"/>
      <c r="BU248" s="41"/>
      <c r="BV248" s="37"/>
      <c r="BW248" s="127"/>
      <c r="BX248" s="37"/>
      <c r="BY248" s="37"/>
      <c r="BZ248" s="37"/>
      <c r="CA248" s="41"/>
      <c r="GO248" s="37"/>
    </row>
    <row r="249" spans="51:197" ht="18" hidden="1" customHeight="1" x14ac:dyDescent="0.2">
      <c r="AY249" s="20">
        <f t="shared" si="39"/>
        <v>247</v>
      </c>
      <c r="AZ249" s="306" t="s">
        <v>98</v>
      </c>
      <c r="BA249" s="320">
        <v>7</v>
      </c>
      <c r="BB249" s="320">
        <v>4</v>
      </c>
      <c r="BC249" s="320">
        <v>4</v>
      </c>
      <c r="BD249" s="320">
        <v>8</v>
      </c>
      <c r="BE249" s="321" t="s">
        <v>150</v>
      </c>
      <c r="BF249" s="322">
        <v>230000</v>
      </c>
      <c r="BG249" s="37" t="s">
        <v>957</v>
      </c>
      <c r="BH249" s="37"/>
      <c r="BI249" s="37"/>
      <c r="BJ249" s="37"/>
      <c r="BK249" s="37"/>
      <c r="BL249" s="37"/>
      <c r="BM249" s="37">
        <v>1</v>
      </c>
      <c r="BN249" s="37"/>
      <c r="BT249" s="37"/>
      <c r="BU249" s="41"/>
      <c r="BV249" s="37"/>
      <c r="BW249" s="127"/>
      <c r="BX249" s="37"/>
      <c r="BY249" s="37"/>
      <c r="BZ249" s="37"/>
      <c r="CA249" s="41"/>
      <c r="GO249" s="37"/>
    </row>
    <row r="250" spans="51:197" ht="18" hidden="1" customHeight="1" x14ac:dyDescent="0.2">
      <c r="AY250" s="20">
        <f t="shared" si="39"/>
        <v>248</v>
      </c>
      <c r="AZ250" s="306" t="s">
        <v>151</v>
      </c>
      <c r="BA250" s="320">
        <v>5</v>
      </c>
      <c r="BB250" s="320">
        <v>3</v>
      </c>
      <c r="BC250" s="320">
        <v>3</v>
      </c>
      <c r="BD250" s="320">
        <v>6</v>
      </c>
      <c r="BE250" s="321" t="s">
        <v>152</v>
      </c>
      <c r="BF250" s="322">
        <v>140000</v>
      </c>
      <c r="BG250" s="37" t="s">
        <v>958</v>
      </c>
      <c r="BH250" s="37"/>
      <c r="BI250" s="37"/>
      <c r="BJ250" s="37"/>
      <c r="BK250" s="37"/>
      <c r="BL250" s="37"/>
      <c r="BM250" s="37">
        <v>1</v>
      </c>
      <c r="BN250" s="37"/>
      <c r="BT250" s="37"/>
      <c r="BU250" s="41"/>
      <c r="BV250" s="37"/>
      <c r="BW250" s="127"/>
      <c r="BX250" s="37"/>
      <c r="BY250" s="37"/>
      <c r="BZ250" s="37"/>
      <c r="CA250" s="41"/>
      <c r="GO250" s="37"/>
    </row>
    <row r="251" spans="51:197" ht="18" hidden="1" customHeight="1" x14ac:dyDescent="0.2">
      <c r="AY251" s="20">
        <f t="shared" si="39"/>
        <v>249</v>
      </c>
      <c r="AZ251" s="33" t="s">
        <v>513</v>
      </c>
      <c r="BA251" s="38">
        <v>8</v>
      </c>
      <c r="BB251" s="38">
        <v>2</v>
      </c>
      <c r="BC251" s="38">
        <v>4</v>
      </c>
      <c r="BD251" s="38">
        <v>7</v>
      </c>
      <c r="BE251" s="40" t="s">
        <v>558</v>
      </c>
      <c r="BF251" s="37">
        <v>250000</v>
      </c>
      <c r="BG251" s="37" t="s">
        <v>959</v>
      </c>
      <c r="BH251" s="37"/>
      <c r="BI251" s="37"/>
      <c r="BJ251" s="37"/>
      <c r="BK251" s="37"/>
      <c r="BL251" s="37"/>
      <c r="BM251" s="37">
        <v>1</v>
      </c>
      <c r="BN251" s="37"/>
      <c r="BT251" s="37"/>
      <c r="BU251" s="41"/>
      <c r="BV251" s="37"/>
      <c r="BW251" s="127"/>
      <c r="BX251" s="37"/>
      <c r="BY251" s="37"/>
      <c r="BZ251" s="37"/>
      <c r="CA251" s="41"/>
      <c r="GO251" s="37"/>
    </row>
    <row r="252" spans="51:197" ht="18" hidden="1" customHeight="1" x14ac:dyDescent="0.2">
      <c r="AY252" s="20">
        <f t="shared" si="39"/>
        <v>250</v>
      </c>
      <c r="AZ252" s="304" t="s">
        <v>106</v>
      </c>
      <c r="BA252" s="316">
        <v>5</v>
      </c>
      <c r="BB252" s="316">
        <v>6</v>
      </c>
      <c r="BC252" s="316">
        <v>1</v>
      </c>
      <c r="BD252" s="316">
        <v>9</v>
      </c>
      <c r="BE252" s="317" t="s">
        <v>153</v>
      </c>
      <c r="BF252" s="358">
        <v>360000</v>
      </c>
      <c r="BG252" s="37" t="s">
        <v>986</v>
      </c>
      <c r="BH252" s="37"/>
      <c r="BI252" s="37"/>
      <c r="BJ252" s="37"/>
      <c r="BK252" s="37"/>
      <c r="BL252" s="37"/>
      <c r="BM252" s="37">
        <v>1</v>
      </c>
      <c r="BN252" s="37"/>
      <c r="BT252" s="37"/>
      <c r="BU252" s="41"/>
      <c r="BV252" s="37"/>
      <c r="BW252" s="127"/>
      <c r="BX252" s="37"/>
      <c r="BY252" s="37"/>
      <c r="BZ252" s="37"/>
      <c r="CA252" s="41"/>
      <c r="GO252" s="37"/>
    </row>
    <row r="253" spans="51:197" ht="18" hidden="1" customHeight="1" x14ac:dyDescent="0.2">
      <c r="AY253" s="20">
        <f t="shared" si="39"/>
        <v>251</v>
      </c>
      <c r="AZ253" s="33" t="s">
        <v>167</v>
      </c>
      <c r="BA253" s="38">
        <v>7</v>
      </c>
      <c r="BB253" s="38">
        <v>3</v>
      </c>
      <c r="BC253" s="38">
        <v>3</v>
      </c>
      <c r="BD253" s="38">
        <v>7</v>
      </c>
      <c r="BE253" s="40" t="s">
        <v>154</v>
      </c>
      <c r="BF253" s="37">
        <v>200000</v>
      </c>
      <c r="BG253" s="37" t="s">
        <v>987</v>
      </c>
      <c r="BH253" s="37"/>
      <c r="BI253" s="37"/>
      <c r="BJ253" s="37"/>
      <c r="BK253" s="37"/>
      <c r="BL253" s="37"/>
      <c r="BM253" s="37">
        <v>1</v>
      </c>
      <c r="BN253" s="37"/>
      <c r="BT253" s="37"/>
      <c r="BU253" s="41"/>
      <c r="BV253" s="37"/>
      <c r="BW253" s="127"/>
      <c r="BX253" s="37"/>
      <c r="BY253" s="37"/>
      <c r="BZ253" s="37"/>
      <c r="CA253" s="41"/>
      <c r="GO253" s="37"/>
    </row>
    <row r="254" spans="51:197" ht="18" hidden="1" customHeight="1" x14ac:dyDescent="0.2">
      <c r="AY254" s="20">
        <f t="shared" si="39"/>
        <v>252</v>
      </c>
      <c r="AZ254" s="306" t="s">
        <v>881</v>
      </c>
      <c r="BA254" s="320">
        <v>4</v>
      </c>
      <c r="BB254" s="320">
        <v>6</v>
      </c>
      <c r="BC254" s="320">
        <v>1</v>
      </c>
      <c r="BD254" s="320">
        <v>9</v>
      </c>
      <c r="BE254" s="321" t="s">
        <v>155</v>
      </c>
      <c r="BF254" s="322">
        <v>270000</v>
      </c>
      <c r="BG254" s="37" t="s">
        <v>988</v>
      </c>
      <c r="BH254" s="37"/>
      <c r="BI254" s="37"/>
      <c r="BJ254" s="37"/>
      <c r="BK254" s="37"/>
      <c r="BL254" s="37"/>
      <c r="BM254" s="37">
        <v>1</v>
      </c>
      <c r="BN254" s="37"/>
      <c r="BT254" s="37"/>
      <c r="BU254" s="41"/>
      <c r="BV254" s="37"/>
      <c r="BW254" s="127"/>
      <c r="BX254" s="37"/>
      <c r="BY254" s="37"/>
      <c r="BZ254" s="37"/>
      <c r="CA254" s="41"/>
      <c r="GO254" s="189"/>
    </row>
    <row r="255" spans="51:197" ht="18" hidden="1" customHeight="1" x14ac:dyDescent="0.2">
      <c r="AY255" s="20">
        <f t="shared" si="39"/>
        <v>253</v>
      </c>
      <c r="AZ255" s="319" t="s">
        <v>980</v>
      </c>
      <c r="BA255" s="320">
        <v>4</v>
      </c>
      <c r="BB255" s="320">
        <v>3</v>
      </c>
      <c r="BC255" s="320">
        <v>2</v>
      </c>
      <c r="BD255" s="320">
        <v>8</v>
      </c>
      <c r="BE255" s="321" t="s">
        <v>981</v>
      </c>
      <c r="BF255" s="322">
        <v>110000</v>
      </c>
      <c r="BG255" s="37" t="s">
        <v>989</v>
      </c>
      <c r="BH255" s="37"/>
      <c r="BI255" s="37"/>
      <c r="BJ255" s="37"/>
      <c r="BK255" s="37"/>
      <c r="BL255" s="37"/>
      <c r="BM255" s="37">
        <v>1</v>
      </c>
      <c r="GO255" s="37"/>
    </row>
    <row r="256" spans="51:197" ht="18" hidden="1" customHeight="1" x14ac:dyDescent="0.2">
      <c r="AY256" s="20">
        <f t="shared" si="39"/>
        <v>254</v>
      </c>
      <c r="AZ256" s="304" t="s">
        <v>567</v>
      </c>
      <c r="BA256" s="316">
        <v>8</v>
      </c>
      <c r="BB256" s="316">
        <v>3</v>
      </c>
      <c r="BC256" s="316">
        <v>5</v>
      </c>
      <c r="BD256" s="316">
        <v>7</v>
      </c>
      <c r="BE256" s="317" t="s">
        <v>559</v>
      </c>
      <c r="BF256" s="318">
        <v>250000</v>
      </c>
      <c r="BG256" s="37" t="s">
        <v>990</v>
      </c>
      <c r="BH256" s="37"/>
      <c r="BI256" s="37"/>
      <c r="BJ256" s="37"/>
      <c r="BK256" s="37"/>
      <c r="BL256" s="37"/>
      <c r="BM256" s="37">
        <v>1</v>
      </c>
      <c r="GO256" s="37"/>
    </row>
    <row r="257" spans="51:197" ht="18" hidden="1" customHeight="1" x14ac:dyDescent="0.2">
      <c r="AY257" s="20">
        <f t="shared" si="39"/>
        <v>255</v>
      </c>
      <c r="AZ257" s="353" t="s">
        <v>1031</v>
      </c>
      <c r="BA257" s="316">
        <v>6</v>
      </c>
      <c r="BB257" s="316">
        <v>3</v>
      </c>
      <c r="BC257" s="316">
        <v>3</v>
      </c>
      <c r="BD257" s="316">
        <v>7</v>
      </c>
      <c r="BE257" s="317" t="s">
        <v>1037</v>
      </c>
      <c r="BF257" s="318">
        <v>170000</v>
      </c>
      <c r="BG257" s="37" t="s">
        <v>991</v>
      </c>
      <c r="BH257" s="37"/>
      <c r="BI257" s="37"/>
      <c r="BJ257" s="37"/>
      <c r="BK257" s="37"/>
      <c r="BL257" s="37"/>
      <c r="BM257" s="37">
        <v>1</v>
      </c>
      <c r="GO257" s="37"/>
    </row>
    <row r="258" spans="51:197" ht="18" hidden="1" customHeight="1" x14ac:dyDescent="0.2">
      <c r="AY258" s="20">
        <f t="shared" si="39"/>
        <v>256</v>
      </c>
      <c r="AZ258" s="306" t="s">
        <v>90</v>
      </c>
      <c r="BA258" s="320">
        <v>7</v>
      </c>
      <c r="BB258" s="320">
        <v>2</v>
      </c>
      <c r="BC258" s="320">
        <v>3</v>
      </c>
      <c r="BD258" s="320">
        <v>7</v>
      </c>
      <c r="BE258" s="321" t="s">
        <v>600</v>
      </c>
      <c r="BF258" s="322">
        <v>150000</v>
      </c>
      <c r="BG258" s="37" t="s">
        <v>992</v>
      </c>
      <c r="BH258" s="37"/>
      <c r="BI258" s="37"/>
      <c r="BJ258" s="37"/>
      <c r="BK258" s="37"/>
      <c r="BL258" s="37"/>
      <c r="BM258" s="37">
        <v>1</v>
      </c>
      <c r="GO258" s="37"/>
    </row>
    <row r="259" spans="51:197" ht="18" hidden="1" customHeight="1" x14ac:dyDescent="0.2">
      <c r="AY259" s="20">
        <f t="shared" si="39"/>
        <v>257</v>
      </c>
      <c r="AZ259" s="319" t="s">
        <v>952</v>
      </c>
      <c r="BA259" s="320">
        <v>5</v>
      </c>
      <c r="BB259" s="320">
        <v>5</v>
      </c>
      <c r="BC259" s="320">
        <v>1</v>
      </c>
      <c r="BD259" s="320">
        <v>9</v>
      </c>
      <c r="BE259" s="321" t="s">
        <v>953</v>
      </c>
      <c r="BF259" s="322">
        <v>250000</v>
      </c>
      <c r="BG259" s="37" t="s">
        <v>993</v>
      </c>
      <c r="BH259" s="37"/>
      <c r="BI259" s="37"/>
      <c r="BJ259" s="37"/>
      <c r="BK259" s="37"/>
      <c r="BL259" s="37"/>
      <c r="BM259" s="37">
        <v>1</v>
      </c>
      <c r="GO259" s="37"/>
    </row>
    <row r="260" spans="51:197" ht="18" hidden="1" customHeight="1" x14ac:dyDescent="0.2">
      <c r="AY260" s="20">
        <f t="shared" si="39"/>
        <v>258</v>
      </c>
      <c r="AZ260" s="33" t="s">
        <v>156</v>
      </c>
      <c r="BA260" s="38">
        <v>6</v>
      </c>
      <c r="BB260" s="38">
        <v>4</v>
      </c>
      <c r="BC260" s="38">
        <v>2</v>
      </c>
      <c r="BD260" s="38">
        <v>8</v>
      </c>
      <c r="BE260" s="40" t="s">
        <v>157</v>
      </c>
      <c r="BF260" s="37">
        <v>220000</v>
      </c>
      <c r="BG260" s="37" t="s">
        <v>994</v>
      </c>
      <c r="BH260" s="37"/>
      <c r="BI260" s="37"/>
      <c r="BJ260" s="37"/>
      <c r="BK260" s="37"/>
      <c r="BL260" s="37"/>
      <c r="BM260" s="37">
        <v>1</v>
      </c>
      <c r="GO260" s="37"/>
    </row>
    <row r="261" spans="51:197" ht="18" hidden="1" customHeight="1" x14ac:dyDescent="0.2">
      <c r="AY261" s="20">
        <f t="shared" si="39"/>
        <v>259</v>
      </c>
      <c r="AZ261" s="33" t="s">
        <v>568</v>
      </c>
      <c r="BA261" s="38">
        <v>6</v>
      </c>
      <c r="BB261" s="38">
        <v>3</v>
      </c>
      <c r="BC261" s="38">
        <v>2</v>
      </c>
      <c r="BD261" s="38">
        <v>7</v>
      </c>
      <c r="BE261" s="40" t="s">
        <v>550</v>
      </c>
      <c r="BF261" s="37">
        <v>80000</v>
      </c>
      <c r="BG261" s="37" t="s">
        <v>995</v>
      </c>
      <c r="BH261" s="37"/>
      <c r="BI261" s="37"/>
      <c r="BJ261" s="37"/>
      <c r="BK261" s="37"/>
      <c r="BL261" s="37"/>
      <c r="BM261" s="37">
        <v>1</v>
      </c>
      <c r="GO261" s="23"/>
    </row>
    <row r="262" spans="51:197" ht="18" hidden="1" customHeight="1" x14ac:dyDescent="0.2">
      <c r="AY262" s="20">
        <f t="shared" si="39"/>
        <v>260</v>
      </c>
      <c r="AZ262" s="33" t="s">
        <v>158</v>
      </c>
      <c r="BA262" s="38">
        <v>9</v>
      </c>
      <c r="BB262" s="38">
        <v>2</v>
      </c>
      <c r="BC262" s="38">
        <v>4</v>
      </c>
      <c r="BD262" s="38">
        <v>7</v>
      </c>
      <c r="BE262" s="40" t="s">
        <v>159</v>
      </c>
      <c r="BF262" s="37">
        <v>160000</v>
      </c>
      <c r="BG262" s="37" t="s">
        <v>996</v>
      </c>
      <c r="BH262" s="37"/>
      <c r="BI262" s="37"/>
      <c r="BJ262" s="37"/>
      <c r="BK262" s="37"/>
      <c r="BL262" s="37"/>
      <c r="BM262" s="37">
        <v>1</v>
      </c>
      <c r="GO262" s="23"/>
    </row>
    <row r="263" spans="51:197" ht="18" hidden="1" customHeight="1" x14ac:dyDescent="0.2">
      <c r="AY263" s="20">
        <f t="shared" si="39"/>
        <v>261</v>
      </c>
      <c r="AZ263" s="319" t="s">
        <v>978</v>
      </c>
      <c r="BA263" s="320">
        <v>6</v>
      </c>
      <c r="BB263" s="316">
        <v>3</v>
      </c>
      <c r="BC263" s="316">
        <v>3</v>
      </c>
      <c r="BD263" s="316">
        <v>8</v>
      </c>
      <c r="BE263" s="317" t="s">
        <v>979</v>
      </c>
      <c r="BF263" s="318">
        <v>190000</v>
      </c>
      <c r="BG263" s="37" t="s">
        <v>997</v>
      </c>
      <c r="BH263" s="37"/>
      <c r="BI263" s="37"/>
      <c r="BJ263" s="37"/>
      <c r="BK263" s="37"/>
      <c r="BL263" s="37"/>
      <c r="BM263" s="37">
        <v>1</v>
      </c>
      <c r="GO263" s="189"/>
    </row>
    <row r="264" spans="51:197" ht="18" hidden="1" customHeight="1" x14ac:dyDescent="0.2">
      <c r="AY264" s="20">
        <f t="shared" si="39"/>
        <v>262</v>
      </c>
      <c r="AZ264" s="33" t="s">
        <v>514</v>
      </c>
      <c r="BA264" s="38">
        <v>7</v>
      </c>
      <c r="BB264" s="38">
        <v>4</v>
      </c>
      <c r="BC264" s="38">
        <v>1</v>
      </c>
      <c r="BD264" s="38">
        <v>9</v>
      </c>
      <c r="BE264" s="40" t="s">
        <v>161</v>
      </c>
      <c r="BF264" s="37">
        <v>250000</v>
      </c>
      <c r="BG264" s="37" t="s">
        <v>998</v>
      </c>
      <c r="BH264" s="37"/>
      <c r="BI264" s="37"/>
      <c r="BJ264" s="37"/>
      <c r="BK264" s="37"/>
      <c r="BL264" s="37"/>
      <c r="BM264" s="37">
        <v>1</v>
      </c>
      <c r="GO264" s="37"/>
    </row>
    <row r="265" spans="51:197" ht="18" hidden="1" customHeight="1" x14ac:dyDescent="0.2">
      <c r="AY265" s="20">
        <f t="shared" si="39"/>
        <v>263</v>
      </c>
      <c r="AZ265" s="33" t="s">
        <v>569</v>
      </c>
      <c r="BA265" s="38">
        <v>6</v>
      </c>
      <c r="BB265" s="38">
        <v>3</v>
      </c>
      <c r="BC265" s="38">
        <v>4</v>
      </c>
      <c r="BD265" s="38">
        <v>8</v>
      </c>
      <c r="BE265" s="40" t="s">
        <v>549</v>
      </c>
      <c r="BF265" s="37">
        <v>180000</v>
      </c>
      <c r="BG265" s="37" t="s">
        <v>999</v>
      </c>
      <c r="BH265" s="37"/>
      <c r="BI265" s="37"/>
      <c r="BJ265" s="37"/>
      <c r="BK265" s="37"/>
      <c r="BL265" s="37"/>
      <c r="BM265" s="37">
        <v>1</v>
      </c>
      <c r="GO265" s="37"/>
    </row>
    <row r="266" spans="51:197" ht="9.9499999999999993" hidden="1" customHeight="1" x14ac:dyDescent="0.2">
      <c r="AY266" s="20">
        <f t="shared" si="39"/>
        <v>264</v>
      </c>
      <c r="AZ266" s="319" t="s">
        <v>1046</v>
      </c>
      <c r="BA266" s="320">
        <v>7</v>
      </c>
      <c r="BB266" s="316">
        <v>2</v>
      </c>
      <c r="BC266" s="316">
        <v>3</v>
      </c>
      <c r="BD266" s="316">
        <v>6</v>
      </c>
      <c r="BE266" s="317" t="s">
        <v>1047</v>
      </c>
      <c r="BF266" s="318">
        <v>130000</v>
      </c>
      <c r="BG266" s="37" t="s">
        <v>1027</v>
      </c>
      <c r="BH266" s="37"/>
      <c r="BI266" s="37"/>
      <c r="BJ266" s="37"/>
      <c r="BK266" s="37"/>
      <c r="BL266" s="37"/>
      <c r="BM266" s="37">
        <v>1</v>
      </c>
      <c r="GO266" s="37"/>
    </row>
    <row r="267" spans="51:197" ht="9.9499999999999993" hidden="1" customHeight="1" x14ac:dyDescent="0.2">
      <c r="AY267" s="20">
        <f t="shared" si="39"/>
        <v>265</v>
      </c>
      <c r="AZ267" s="319" t="s">
        <v>882</v>
      </c>
      <c r="BA267" s="354" t="s">
        <v>883</v>
      </c>
      <c r="BB267" s="316" t="s">
        <v>884</v>
      </c>
      <c r="BC267" s="316" t="s">
        <v>885</v>
      </c>
      <c r="BD267" s="316" t="s">
        <v>886</v>
      </c>
      <c r="BE267" s="317" t="s">
        <v>887</v>
      </c>
      <c r="BF267" s="318">
        <v>390000</v>
      </c>
      <c r="BG267" s="37" t="s">
        <v>1032</v>
      </c>
      <c r="BH267" s="37"/>
      <c r="BI267" s="37"/>
      <c r="BJ267" s="37"/>
      <c r="BK267" s="37"/>
      <c r="BL267" s="37"/>
      <c r="BM267" s="37">
        <v>1</v>
      </c>
      <c r="GO267" s="37"/>
    </row>
    <row r="268" spans="51:197" ht="9.9499999999999993" hidden="1" customHeight="1" x14ac:dyDescent="0.2">
      <c r="AY268" s="20">
        <f t="shared" si="39"/>
        <v>266</v>
      </c>
      <c r="AZ268" s="319" t="s">
        <v>969</v>
      </c>
      <c r="BA268" s="320">
        <v>3</v>
      </c>
      <c r="BB268" s="316">
        <v>7</v>
      </c>
      <c r="BC268" s="316">
        <v>2</v>
      </c>
      <c r="BD268" s="316">
        <v>9</v>
      </c>
      <c r="BE268" s="317" t="s">
        <v>970</v>
      </c>
      <c r="BF268" s="318">
        <v>110000</v>
      </c>
      <c r="BG268" s="37" t="s">
        <v>1034</v>
      </c>
      <c r="BH268" s="37"/>
      <c r="BI268" s="37"/>
      <c r="BJ268" s="37"/>
      <c r="BK268" s="37"/>
      <c r="BL268" s="37"/>
      <c r="BM268" s="37">
        <v>1</v>
      </c>
      <c r="GO268" s="189"/>
    </row>
    <row r="269" spans="51:197" ht="9.9499999999999993" hidden="1" customHeight="1" x14ac:dyDescent="0.2">
      <c r="AY269" s="20">
        <f t="shared" si="39"/>
        <v>267</v>
      </c>
      <c r="AZ269" s="319" t="s">
        <v>982</v>
      </c>
      <c r="BA269" s="320">
        <v>6</v>
      </c>
      <c r="BB269" s="316">
        <v>2</v>
      </c>
      <c r="BC269" s="316">
        <v>3</v>
      </c>
      <c r="BD269" s="316">
        <v>7</v>
      </c>
      <c r="BE269" s="317" t="s">
        <v>983</v>
      </c>
      <c r="BF269" s="318">
        <v>100000</v>
      </c>
      <c r="BG269" s="37" t="s">
        <v>1036</v>
      </c>
      <c r="BH269" s="37"/>
      <c r="BI269" s="37"/>
      <c r="BJ269" s="37"/>
      <c r="BK269" s="37"/>
      <c r="BL269" s="37"/>
      <c r="BM269" s="37">
        <v>1</v>
      </c>
      <c r="GO269" s="23"/>
    </row>
    <row r="270" spans="51:197" ht="9.9499999999999993" hidden="1" customHeight="1" x14ac:dyDescent="0.2">
      <c r="AY270" s="20">
        <f t="shared" si="39"/>
        <v>268</v>
      </c>
      <c r="AZ270" s="33" t="s">
        <v>160</v>
      </c>
      <c r="BA270" s="38">
        <v>5</v>
      </c>
      <c r="BB270" s="38">
        <v>3</v>
      </c>
      <c r="BC270" s="38">
        <v>3</v>
      </c>
      <c r="BD270" s="38">
        <v>9</v>
      </c>
      <c r="BE270" s="40" t="s">
        <v>598</v>
      </c>
      <c r="BF270" s="37">
        <v>100000</v>
      </c>
      <c r="BG270" s="37" t="s">
        <v>1054</v>
      </c>
      <c r="BH270" s="37"/>
      <c r="BI270" s="37"/>
      <c r="BJ270" s="37"/>
      <c r="BK270" s="37"/>
      <c r="BL270" s="37"/>
      <c r="BM270" s="37">
        <v>1</v>
      </c>
      <c r="GO270" s="23"/>
    </row>
    <row r="271" spans="51:197" ht="12.75" hidden="1" x14ac:dyDescent="0.2">
      <c r="AY271" s="20">
        <f t="shared" si="39"/>
        <v>269</v>
      </c>
      <c r="AZ271" s="306" t="s">
        <v>92</v>
      </c>
      <c r="BA271" s="320">
        <v>6</v>
      </c>
      <c r="BB271" s="320">
        <v>4</v>
      </c>
      <c r="BC271" s="320">
        <v>3</v>
      </c>
      <c r="BD271" s="320">
        <v>9</v>
      </c>
      <c r="BE271" s="321" t="s">
        <v>162</v>
      </c>
      <c r="BF271" s="322">
        <v>290000</v>
      </c>
      <c r="BG271" s="37" t="s">
        <v>1055</v>
      </c>
      <c r="BH271" s="37"/>
      <c r="BI271" s="37"/>
      <c r="BJ271" s="37"/>
      <c r="BK271" s="37"/>
      <c r="BL271" s="37"/>
      <c r="BM271" s="37">
        <v>1</v>
      </c>
      <c r="GO271" s="189"/>
    </row>
    <row r="272" spans="51:197" ht="12.75" hidden="1" x14ac:dyDescent="0.2">
      <c r="AY272" s="20">
        <f t="shared" si="39"/>
        <v>270</v>
      </c>
      <c r="AZ272" s="33" t="s">
        <v>163</v>
      </c>
      <c r="BA272" s="38">
        <v>8</v>
      </c>
      <c r="BB272" s="38">
        <v>4</v>
      </c>
      <c r="BC272" s="38">
        <v>3</v>
      </c>
      <c r="BD272" s="38">
        <v>8</v>
      </c>
      <c r="BE272" s="40" t="s">
        <v>164</v>
      </c>
      <c r="BF272" s="37">
        <v>240000</v>
      </c>
      <c r="BG272" s="37" t="s">
        <v>1056</v>
      </c>
      <c r="BH272" s="37"/>
      <c r="BI272" s="37"/>
      <c r="BJ272" s="37"/>
      <c r="BK272" s="37"/>
      <c r="BL272" s="37"/>
      <c r="BM272" s="37">
        <v>1</v>
      </c>
      <c r="GO272" s="189"/>
    </row>
    <row r="273" spans="51:197" ht="9.9499999999999993" hidden="1" customHeight="1" x14ac:dyDescent="0.2">
      <c r="AY273" s="20">
        <f t="shared" si="39"/>
        <v>271</v>
      </c>
      <c r="AZ273" s="304" t="s">
        <v>570</v>
      </c>
      <c r="BA273" s="316">
        <v>5</v>
      </c>
      <c r="BB273" s="316">
        <v>4</v>
      </c>
      <c r="BC273" s="316">
        <v>3</v>
      </c>
      <c r="BD273" s="316">
        <v>8</v>
      </c>
      <c r="BE273" s="317" t="s">
        <v>548</v>
      </c>
      <c r="BF273" s="318">
        <v>150000</v>
      </c>
      <c r="BG273" s="37" t="s">
        <v>1057</v>
      </c>
      <c r="BH273" s="37"/>
      <c r="BI273" s="37"/>
      <c r="BJ273" s="37"/>
      <c r="BK273" s="37"/>
      <c r="BL273" s="37"/>
      <c r="BM273" s="37">
        <v>1</v>
      </c>
      <c r="GO273" s="23"/>
    </row>
    <row r="274" spans="51:197" ht="9.9499999999999993" hidden="1" customHeight="1" x14ac:dyDescent="0.2">
      <c r="AY274" s="20">
        <f t="shared" si="39"/>
        <v>272</v>
      </c>
      <c r="AZ274" s="353" t="s">
        <v>985</v>
      </c>
      <c r="BA274" s="316">
        <v>6</v>
      </c>
      <c r="BB274" s="316">
        <v>3</v>
      </c>
      <c r="BC274" s="316">
        <v>3</v>
      </c>
      <c r="BD274" s="316">
        <v>8</v>
      </c>
      <c r="BE274" s="317" t="s">
        <v>951</v>
      </c>
      <c r="BF274" s="318">
        <v>170000</v>
      </c>
      <c r="BG274" s="37" t="s">
        <v>1058</v>
      </c>
      <c r="BH274" s="37"/>
      <c r="BI274" s="37"/>
      <c r="BJ274" s="37"/>
      <c r="BK274" s="37"/>
      <c r="BL274" s="37"/>
      <c r="BM274" s="37">
        <v>1</v>
      </c>
      <c r="GO274" s="23"/>
    </row>
    <row r="275" spans="51:197" ht="9.9499999999999993" hidden="1" customHeight="1" x14ac:dyDescent="0.2">
      <c r="AY275" s="20">
        <f t="shared" si="39"/>
        <v>273</v>
      </c>
      <c r="AZ275" s="33" t="s">
        <v>105</v>
      </c>
      <c r="BA275" s="38">
        <v>6</v>
      </c>
      <c r="BB275" s="38">
        <v>4</v>
      </c>
      <c r="BC275" s="38">
        <v>3</v>
      </c>
      <c r="BD275" s="38">
        <v>8</v>
      </c>
      <c r="BE275" s="40" t="s">
        <v>165</v>
      </c>
      <c r="BF275" s="37">
        <v>270000</v>
      </c>
      <c r="BG275" s="37" t="s">
        <v>1058</v>
      </c>
      <c r="BH275" s="37"/>
      <c r="BI275" s="37"/>
      <c r="BJ275" s="37"/>
      <c r="BK275" s="37"/>
      <c r="BL275" s="37"/>
      <c r="BM275" s="37">
        <v>1</v>
      </c>
      <c r="GO275" s="23"/>
    </row>
    <row r="276" spans="51:197" ht="9.9499999999999993" hidden="1" customHeight="1" x14ac:dyDescent="0.2">
      <c r="AY276" s="20">
        <f t="shared" si="39"/>
        <v>274</v>
      </c>
      <c r="AZ276" s="353" t="s">
        <v>1050</v>
      </c>
      <c r="BA276" s="316">
        <v>5</v>
      </c>
      <c r="BB276" s="316">
        <v>5</v>
      </c>
      <c r="BC276" s="316">
        <v>2</v>
      </c>
      <c r="BD276" s="316">
        <v>9</v>
      </c>
      <c r="BE276" s="317" t="s">
        <v>1051</v>
      </c>
      <c r="BF276" s="318">
        <v>280000</v>
      </c>
      <c r="BG276" s="37" t="s">
        <v>1070</v>
      </c>
      <c r="BH276" s="37"/>
      <c r="BI276" s="37"/>
      <c r="BJ276" s="37"/>
      <c r="BK276" s="37"/>
      <c r="BL276" s="37"/>
      <c r="BM276" s="37">
        <v>1</v>
      </c>
      <c r="GO276" s="23"/>
    </row>
    <row r="277" spans="51:197" ht="9.9499999999999993" hidden="1" customHeight="1" x14ac:dyDescent="0.2">
      <c r="AY277" s="20">
        <f t="shared" si="39"/>
        <v>275</v>
      </c>
      <c r="AZ277" s="33" t="s">
        <v>100</v>
      </c>
      <c r="BA277" s="38">
        <v>4</v>
      </c>
      <c r="BB277" s="38">
        <v>4</v>
      </c>
      <c r="BC277" s="38">
        <v>3</v>
      </c>
      <c r="BD277" s="38">
        <v>9</v>
      </c>
      <c r="BE277" s="40" t="s">
        <v>166</v>
      </c>
      <c r="BF277" s="37">
        <v>90000</v>
      </c>
      <c r="BG277" s="37" t="s">
        <v>1072</v>
      </c>
      <c r="BH277" s="37"/>
      <c r="BI277" s="37"/>
      <c r="BJ277" s="37"/>
      <c r="BK277" s="37"/>
      <c r="BL277" s="37"/>
      <c r="BM277" s="37">
        <v>1</v>
      </c>
      <c r="GO277" s="23"/>
    </row>
    <row r="278" spans="51:197" ht="9.9499999999999993" hidden="1" customHeight="1" x14ac:dyDescent="0.2">
      <c r="BG278" s="37"/>
      <c r="BH278" s="37"/>
      <c r="BI278" s="37"/>
      <c r="BJ278" s="37"/>
      <c r="BK278" s="37"/>
      <c r="BL278" s="37"/>
      <c r="BM278" s="37"/>
      <c r="GO278" s="23"/>
    </row>
    <row r="279" spans="51:197" ht="9.9499999999999993" hidden="1" customHeight="1" x14ac:dyDescent="0.2">
      <c r="BG279" s="37"/>
      <c r="GO279" s="189"/>
    </row>
    <row r="280" spans="51:197" ht="9.9499999999999993" hidden="1" customHeight="1" x14ac:dyDescent="0.2">
      <c r="BG280" s="37"/>
      <c r="GO280" s="23"/>
    </row>
    <row r="281" spans="51:197" ht="9.9499999999999993" hidden="1" customHeight="1" x14ac:dyDescent="0.2">
      <c r="GO281" s="23"/>
    </row>
    <row r="282" spans="51:197" ht="9.9499999999999993" hidden="1" customHeight="1" x14ac:dyDescent="0.2">
      <c r="GO282" s="23"/>
    </row>
    <row r="283" spans="51:197" ht="9.9499999999999993" hidden="1" customHeight="1" x14ac:dyDescent="0.2">
      <c r="GO283" s="23"/>
    </row>
    <row r="284" spans="51:197" ht="9.9499999999999993" hidden="1" customHeight="1" x14ac:dyDescent="0.2">
      <c r="GO284" s="23"/>
    </row>
    <row r="285" spans="51:197" ht="9.9499999999999993" hidden="1" customHeight="1" x14ac:dyDescent="0.2">
      <c r="GO285" s="189"/>
    </row>
    <row r="286" spans="51:197" ht="9.9499999999999993" hidden="1" customHeight="1" x14ac:dyDescent="0.2">
      <c r="GO286" s="37"/>
    </row>
    <row r="287" spans="51:197" ht="9.9499999999999993" hidden="1" customHeight="1" x14ac:dyDescent="0.2">
      <c r="GO287" s="37"/>
    </row>
    <row r="288" spans="51:197" ht="9.9499999999999993" hidden="1" customHeight="1" x14ac:dyDescent="0.2">
      <c r="GO288" s="37"/>
    </row>
    <row r="289" spans="197:197" ht="9.9499999999999993" hidden="1" customHeight="1" x14ac:dyDescent="0.2">
      <c r="GO289" s="37"/>
    </row>
    <row r="290" spans="197:197" ht="9.9499999999999993" hidden="1" customHeight="1" x14ac:dyDescent="0.2">
      <c r="GO290" s="37"/>
    </row>
    <row r="291" spans="197:197" ht="9.9499999999999993" hidden="1" customHeight="1" x14ac:dyDescent="0.2">
      <c r="GO291" s="189"/>
    </row>
    <row r="292" spans="197:197" ht="9.9499999999999993" hidden="1" customHeight="1" x14ac:dyDescent="0.2">
      <c r="GO292" s="189"/>
    </row>
    <row r="293" spans="197:197" ht="9.9499999999999993" hidden="1" customHeight="1" x14ac:dyDescent="0.2">
      <c r="GO293" s="37"/>
    </row>
    <row r="294" spans="197:197" ht="9.9499999999999993" hidden="1" customHeight="1" x14ac:dyDescent="0.2">
      <c r="GO294" s="37"/>
    </row>
    <row r="295" spans="197:197" ht="9.9499999999999993" hidden="1" customHeight="1" x14ac:dyDescent="0.2">
      <c r="GO295" s="189"/>
    </row>
    <row r="296" spans="197:197" ht="9.9499999999999993" hidden="1" customHeight="1" x14ac:dyDescent="0.2">
      <c r="GO296" s="23"/>
    </row>
    <row r="297" spans="197:197" ht="9.9499999999999993" hidden="1" customHeight="1" x14ac:dyDescent="0.2">
      <c r="GO297" s="23"/>
    </row>
    <row r="298" spans="197:197" ht="9.9499999999999993" hidden="1" customHeight="1" x14ac:dyDescent="0.2">
      <c r="GO298" s="23"/>
    </row>
    <row r="299" spans="197:197" ht="9.9499999999999993" hidden="1" customHeight="1" x14ac:dyDescent="0.2">
      <c r="GO299" s="23"/>
    </row>
    <row r="300" spans="197:197" ht="9.9499999999999993" hidden="1" customHeight="1" x14ac:dyDescent="0.2">
      <c r="GO300" s="23"/>
    </row>
    <row r="301" spans="197:197" ht="0" hidden="1" customHeight="1" x14ac:dyDescent="0.2"/>
    <row r="302" spans="197:197" ht="0" hidden="1" customHeight="1" x14ac:dyDescent="0.2"/>
    <row r="303" spans="197:197" ht="0" hidden="1" customHeight="1" x14ac:dyDescent="0.2"/>
    <row r="304" spans="197:197" ht="0" hidden="1" customHeight="1" x14ac:dyDescent="0.2"/>
  </sheetData>
  <sheetProtection password="9FA7" sheet="1"/>
  <dataConsolidate/>
  <mergeCells count="23">
    <mergeCell ref="C19:D25"/>
    <mergeCell ref="J19:M19"/>
    <mergeCell ref="E21:H21"/>
    <mergeCell ref="E23:H23"/>
    <mergeCell ref="I22:M22"/>
    <mergeCell ref="E20:H20"/>
    <mergeCell ref="P2:S2"/>
    <mergeCell ref="N22:U22"/>
    <mergeCell ref="N21:U21"/>
    <mergeCell ref="E24:H24"/>
    <mergeCell ref="E22:H22"/>
    <mergeCell ref="E19:F19"/>
    <mergeCell ref="G19:H19"/>
    <mergeCell ref="N25:U25"/>
    <mergeCell ref="X23:Y23"/>
    <mergeCell ref="N23:U23"/>
    <mergeCell ref="X22:Y22"/>
    <mergeCell ref="I20:M20"/>
    <mergeCell ref="X20:Y20"/>
    <mergeCell ref="X21:Y21"/>
    <mergeCell ref="N20:U20"/>
    <mergeCell ref="X24:Y24"/>
    <mergeCell ref="N24:U24"/>
  </mergeCells>
  <phoneticPr fontId="0" type="noConversion"/>
  <conditionalFormatting sqref="E3:H18">
    <cfRule type="cellIs" dxfId="20" priority="3" stopIfTrue="1" operator="greaterThanOrEqual">
      <formula>AS3+1</formula>
    </cfRule>
    <cfRule type="cellIs" dxfId="19" priority="4" stopIfTrue="1" operator="lessThanOrEqual">
      <formula>AS3-1</formula>
    </cfRule>
  </conditionalFormatting>
  <conditionalFormatting sqref="W19 W25:W26">
    <cfRule type="cellIs" dxfId="18" priority="5" stopIfTrue="1" operator="equal">
      <formula>0</formula>
    </cfRule>
  </conditionalFormatting>
  <conditionalFormatting sqref="AA24:AA26">
    <cfRule type="cellIs" dxfId="17" priority="6" stopIfTrue="1" operator="equal">
      <formula>"0,0"</formula>
    </cfRule>
  </conditionalFormatting>
  <conditionalFormatting sqref="M3:M18 K3:K18">
    <cfRule type="cellIs" dxfId="16" priority="7" stopIfTrue="1" operator="equal">
      <formula>"n/a"</formula>
    </cfRule>
  </conditionalFormatting>
  <conditionalFormatting sqref="N19:V19">
    <cfRule type="cellIs" dxfId="15" priority="8" stopIfTrue="1" operator="equal">
      <formula>0</formula>
    </cfRule>
  </conditionalFormatting>
  <conditionalFormatting sqref="P3:S18">
    <cfRule type="cellIs" dxfId="14" priority="9" stopIfTrue="1" operator="lessThanOrEqual">
      <formula>-1</formula>
    </cfRule>
  </conditionalFormatting>
  <conditionalFormatting sqref="X24:Y24">
    <cfRule type="cellIs" dxfId="13" priority="10" stopIfTrue="1" operator="equal">
      <formula>-500</formula>
    </cfRule>
  </conditionalFormatting>
  <conditionalFormatting sqref="V24">
    <cfRule type="cellIs" dxfId="12" priority="11" stopIfTrue="1" operator="greaterThan">
      <formula>$X$24</formula>
    </cfRule>
  </conditionalFormatting>
  <conditionalFormatting sqref="Z3:Z18">
    <cfRule type="cellIs" dxfId="11" priority="12" stopIfTrue="1" operator="equal">
      <formula>"Star"</formula>
    </cfRule>
    <cfRule type="cellIs" dxfId="10" priority="13" stopIfTrue="1" operator="equal">
      <formula>AA3</formula>
    </cfRule>
  </conditionalFormatting>
  <conditionalFormatting sqref="I3:I18">
    <cfRule type="cellIs" dxfId="9" priority="16" stopIfTrue="1" operator="equal">
      <formula>0</formula>
    </cfRule>
    <cfRule type="cellIs" dxfId="8" priority="17" stopIfTrue="1" operator="equal">
      <formula>"Superato numero massimo giocatori per ruolo"</formula>
    </cfRule>
  </conditionalFormatting>
  <conditionalFormatting sqref="AA3:AA18">
    <cfRule type="cellIs" dxfId="7" priority="14" stopIfTrue="1" operator="greaterThan">
      <formula>AW3</formula>
    </cfRule>
    <cfRule type="cellIs" dxfId="6" priority="15" stopIfTrue="1" operator="equal">
      <formula>0</formula>
    </cfRule>
  </conditionalFormatting>
  <conditionalFormatting sqref="AK3:AK18">
    <cfRule type="cellIs" dxfId="5" priority="33" stopIfTrue="1" operator="greaterThan">
      <formula>AY4</formula>
    </cfRule>
    <cfRule type="cellIs" dxfId="4" priority="34" stopIfTrue="1" operator="equal">
      <formula>0</formula>
    </cfRule>
  </conditionalFormatting>
  <conditionalFormatting sqref="T3:W18 Y3:Y18">
    <cfRule type="cellIs" dxfId="3" priority="1" stopIfTrue="1" operator="equal">
      <formula>0</formula>
    </cfRule>
  </conditionalFormatting>
  <hyperlinks>
    <hyperlink ref="J25" r:id="rId1" display="www.arosbb.dk"/>
  </hyperlinks>
  <printOptions horizontalCentered="1" verticalCentered="1"/>
  <pageMargins left="0.43307086614173229" right="0.39370078740157483" top="0.59055118110236227" bottom="0.59055118110236227" header="0.11811023622047245" footer="0"/>
  <pageSetup paperSize="9" scale="86" orientation="landscape" horizontalDpi="300" verticalDpi="300" r:id="rId2"/>
  <headerFooter alignWithMargins="0"/>
  <drawing r:id="rId3"/>
  <legacyDrawing r:id="rId4"/>
  <controls>
    <mc:AlternateContent xmlns:mc="http://schemas.openxmlformats.org/markup-compatibility/2006">
      <mc:Choice Requires="x14">
        <control shapeId="1102" r:id="rId5" name="CheckBox1">
          <controlPr defaultSize="0" print="0" autoLine="0" linkedCell="AR21" r:id="rId6">
            <anchor moveWithCells="1">
              <from>
                <xdr:col>27</xdr:col>
                <xdr:colOff>161925</xdr:colOff>
                <xdr:row>20</xdr:row>
                <xdr:rowOff>28575</xdr:rowOff>
              </from>
              <to>
                <xdr:col>28</xdr:col>
                <xdr:colOff>38100</xdr:colOff>
                <xdr:row>20</xdr:row>
                <xdr:rowOff>190500</xdr:rowOff>
              </to>
            </anchor>
          </controlPr>
        </control>
      </mc:Choice>
      <mc:Fallback>
        <control shapeId="1102" r:id="rId5" name="CheckBox1"/>
      </mc:Fallback>
    </mc:AlternateContent>
    <mc:AlternateContent xmlns:mc="http://schemas.openxmlformats.org/markup-compatibility/2006">
      <mc:Choice Requires="x14">
        <control shapeId="1025" r:id="rId7" name="Rullemenu 14">
          <controlPr defaultSize="0" print="0" autoLine="0" autoPict="0">
            <anchor moveWithCells="1">
              <from>
                <xdr:col>8</xdr:col>
                <xdr:colOff>9525</xdr:colOff>
                <xdr:row>20</xdr:row>
                <xdr:rowOff>9525</xdr:rowOff>
              </from>
              <to>
                <xdr:col>8</xdr:col>
                <xdr:colOff>1409700</xdr:colOff>
                <xdr:row>20</xdr:row>
                <xdr:rowOff>209550</xdr:rowOff>
              </to>
            </anchor>
          </controlPr>
        </control>
      </mc:Choice>
    </mc:AlternateContent>
    <mc:AlternateContent xmlns:mc="http://schemas.openxmlformats.org/markup-compatibility/2006">
      <mc:Choice Requires="x14">
        <control shapeId="1026" r:id="rId8" name="player 1">
          <controlPr defaultSize="0" print="0" autoLine="0" autoPict="0">
            <anchor moveWithCells="1">
              <from>
                <xdr:col>3</xdr:col>
                <xdr:colOff>9525</xdr:colOff>
                <xdr:row>2</xdr:row>
                <xdr:rowOff>9525</xdr:rowOff>
              </from>
              <to>
                <xdr:col>3</xdr:col>
                <xdr:colOff>1409700</xdr:colOff>
                <xdr:row>2</xdr:row>
                <xdr:rowOff>209550</xdr:rowOff>
              </to>
            </anchor>
          </controlPr>
        </control>
      </mc:Choice>
    </mc:AlternateContent>
    <mc:AlternateContent xmlns:mc="http://schemas.openxmlformats.org/markup-compatibility/2006">
      <mc:Choice Requires="x14">
        <control shapeId="1035" r:id="rId9" name="player 2">
          <controlPr defaultSize="0" print="0" autoLine="0" autoPict="0">
            <anchor moveWithCells="1">
              <from>
                <xdr:col>3</xdr:col>
                <xdr:colOff>9525</xdr:colOff>
                <xdr:row>3</xdr:row>
                <xdr:rowOff>9525</xdr:rowOff>
              </from>
              <to>
                <xdr:col>3</xdr:col>
                <xdr:colOff>1409700</xdr:colOff>
                <xdr:row>3</xdr:row>
                <xdr:rowOff>209550</xdr:rowOff>
              </to>
            </anchor>
          </controlPr>
        </control>
      </mc:Choice>
    </mc:AlternateContent>
    <mc:AlternateContent xmlns:mc="http://schemas.openxmlformats.org/markup-compatibility/2006">
      <mc:Choice Requires="x14">
        <control shapeId="1036" r:id="rId10" name="player 3">
          <controlPr defaultSize="0" print="0" autoLine="0" autoPict="0">
            <anchor moveWithCells="1">
              <from>
                <xdr:col>3</xdr:col>
                <xdr:colOff>9525</xdr:colOff>
                <xdr:row>4</xdr:row>
                <xdr:rowOff>9525</xdr:rowOff>
              </from>
              <to>
                <xdr:col>3</xdr:col>
                <xdr:colOff>1409700</xdr:colOff>
                <xdr:row>4</xdr:row>
                <xdr:rowOff>209550</xdr:rowOff>
              </to>
            </anchor>
          </controlPr>
        </control>
      </mc:Choice>
    </mc:AlternateContent>
    <mc:AlternateContent xmlns:mc="http://schemas.openxmlformats.org/markup-compatibility/2006">
      <mc:Choice Requires="x14">
        <control shapeId="1037" r:id="rId11" name="player 4">
          <controlPr defaultSize="0" print="0" autoLine="0" autoPict="0">
            <anchor moveWithCells="1">
              <from>
                <xdr:col>3</xdr:col>
                <xdr:colOff>9525</xdr:colOff>
                <xdr:row>5</xdr:row>
                <xdr:rowOff>9525</xdr:rowOff>
              </from>
              <to>
                <xdr:col>3</xdr:col>
                <xdr:colOff>1409700</xdr:colOff>
                <xdr:row>5</xdr:row>
                <xdr:rowOff>209550</xdr:rowOff>
              </to>
            </anchor>
          </controlPr>
        </control>
      </mc:Choice>
    </mc:AlternateContent>
    <mc:AlternateContent xmlns:mc="http://schemas.openxmlformats.org/markup-compatibility/2006">
      <mc:Choice Requires="x14">
        <control shapeId="1038" r:id="rId12" name="player 5">
          <controlPr defaultSize="0" print="0" autoLine="0" autoPict="0">
            <anchor moveWithCells="1">
              <from>
                <xdr:col>3</xdr:col>
                <xdr:colOff>9525</xdr:colOff>
                <xdr:row>6</xdr:row>
                <xdr:rowOff>9525</xdr:rowOff>
              </from>
              <to>
                <xdr:col>3</xdr:col>
                <xdr:colOff>1409700</xdr:colOff>
                <xdr:row>6</xdr:row>
                <xdr:rowOff>209550</xdr:rowOff>
              </to>
            </anchor>
          </controlPr>
        </control>
      </mc:Choice>
    </mc:AlternateContent>
    <mc:AlternateContent xmlns:mc="http://schemas.openxmlformats.org/markup-compatibility/2006">
      <mc:Choice Requires="x14">
        <control shapeId="1039" r:id="rId13" name="player 6">
          <controlPr defaultSize="0" print="0" autoLine="0" autoPict="0">
            <anchor moveWithCells="1">
              <from>
                <xdr:col>3</xdr:col>
                <xdr:colOff>9525</xdr:colOff>
                <xdr:row>7</xdr:row>
                <xdr:rowOff>9525</xdr:rowOff>
              </from>
              <to>
                <xdr:col>3</xdr:col>
                <xdr:colOff>1409700</xdr:colOff>
                <xdr:row>7</xdr:row>
                <xdr:rowOff>209550</xdr:rowOff>
              </to>
            </anchor>
          </controlPr>
        </control>
      </mc:Choice>
    </mc:AlternateContent>
    <mc:AlternateContent xmlns:mc="http://schemas.openxmlformats.org/markup-compatibility/2006">
      <mc:Choice Requires="x14">
        <control shapeId="1040" r:id="rId14" name="player 7">
          <controlPr defaultSize="0" print="0" autoLine="0" autoPict="0">
            <anchor moveWithCells="1">
              <from>
                <xdr:col>3</xdr:col>
                <xdr:colOff>9525</xdr:colOff>
                <xdr:row>8</xdr:row>
                <xdr:rowOff>9525</xdr:rowOff>
              </from>
              <to>
                <xdr:col>3</xdr:col>
                <xdr:colOff>1409700</xdr:colOff>
                <xdr:row>8</xdr:row>
                <xdr:rowOff>209550</xdr:rowOff>
              </to>
            </anchor>
          </controlPr>
        </control>
      </mc:Choice>
    </mc:AlternateContent>
    <mc:AlternateContent xmlns:mc="http://schemas.openxmlformats.org/markup-compatibility/2006">
      <mc:Choice Requires="x14">
        <control shapeId="1041" r:id="rId15" name="player 8">
          <controlPr defaultSize="0" print="0" autoLine="0" autoPict="0">
            <anchor moveWithCells="1">
              <from>
                <xdr:col>3</xdr:col>
                <xdr:colOff>9525</xdr:colOff>
                <xdr:row>9</xdr:row>
                <xdr:rowOff>9525</xdr:rowOff>
              </from>
              <to>
                <xdr:col>3</xdr:col>
                <xdr:colOff>1409700</xdr:colOff>
                <xdr:row>9</xdr:row>
                <xdr:rowOff>209550</xdr:rowOff>
              </to>
            </anchor>
          </controlPr>
        </control>
      </mc:Choice>
    </mc:AlternateContent>
    <mc:AlternateContent xmlns:mc="http://schemas.openxmlformats.org/markup-compatibility/2006">
      <mc:Choice Requires="x14">
        <control shapeId="1042" r:id="rId16" name="player 9">
          <controlPr defaultSize="0" print="0" autoLine="0" autoPict="0">
            <anchor moveWithCells="1">
              <from>
                <xdr:col>3</xdr:col>
                <xdr:colOff>9525</xdr:colOff>
                <xdr:row>10</xdr:row>
                <xdr:rowOff>9525</xdr:rowOff>
              </from>
              <to>
                <xdr:col>3</xdr:col>
                <xdr:colOff>1409700</xdr:colOff>
                <xdr:row>10</xdr:row>
                <xdr:rowOff>209550</xdr:rowOff>
              </to>
            </anchor>
          </controlPr>
        </control>
      </mc:Choice>
    </mc:AlternateContent>
    <mc:AlternateContent xmlns:mc="http://schemas.openxmlformats.org/markup-compatibility/2006">
      <mc:Choice Requires="x14">
        <control shapeId="1044" r:id="rId17" name="player 10">
          <controlPr defaultSize="0" print="0" autoLine="0" autoPict="0">
            <anchor moveWithCells="1">
              <from>
                <xdr:col>3</xdr:col>
                <xdr:colOff>9525</xdr:colOff>
                <xdr:row>11</xdr:row>
                <xdr:rowOff>9525</xdr:rowOff>
              </from>
              <to>
                <xdr:col>3</xdr:col>
                <xdr:colOff>1409700</xdr:colOff>
                <xdr:row>11</xdr:row>
                <xdr:rowOff>209550</xdr:rowOff>
              </to>
            </anchor>
          </controlPr>
        </control>
      </mc:Choice>
    </mc:AlternateContent>
    <mc:AlternateContent xmlns:mc="http://schemas.openxmlformats.org/markup-compatibility/2006">
      <mc:Choice Requires="x14">
        <control shapeId="1045" r:id="rId18" name="player 11">
          <controlPr defaultSize="0" print="0" autoLine="0" autoPict="0">
            <anchor moveWithCells="1">
              <from>
                <xdr:col>3</xdr:col>
                <xdr:colOff>9525</xdr:colOff>
                <xdr:row>12</xdr:row>
                <xdr:rowOff>9525</xdr:rowOff>
              </from>
              <to>
                <xdr:col>3</xdr:col>
                <xdr:colOff>1409700</xdr:colOff>
                <xdr:row>12</xdr:row>
                <xdr:rowOff>209550</xdr:rowOff>
              </to>
            </anchor>
          </controlPr>
        </control>
      </mc:Choice>
    </mc:AlternateContent>
    <mc:AlternateContent xmlns:mc="http://schemas.openxmlformats.org/markup-compatibility/2006">
      <mc:Choice Requires="x14">
        <control shapeId="1046" r:id="rId19" name="player 12">
          <controlPr defaultSize="0" print="0" autoLine="0" autoPict="0">
            <anchor moveWithCells="1">
              <from>
                <xdr:col>3</xdr:col>
                <xdr:colOff>9525</xdr:colOff>
                <xdr:row>13</xdr:row>
                <xdr:rowOff>9525</xdr:rowOff>
              </from>
              <to>
                <xdr:col>3</xdr:col>
                <xdr:colOff>1409700</xdr:colOff>
                <xdr:row>13</xdr:row>
                <xdr:rowOff>209550</xdr:rowOff>
              </to>
            </anchor>
          </controlPr>
        </control>
      </mc:Choice>
    </mc:AlternateContent>
    <mc:AlternateContent xmlns:mc="http://schemas.openxmlformats.org/markup-compatibility/2006">
      <mc:Choice Requires="x14">
        <control shapeId="1047" r:id="rId20" name="player 13">
          <controlPr defaultSize="0" print="0" autoLine="0" autoPict="0">
            <anchor moveWithCells="1">
              <from>
                <xdr:col>3</xdr:col>
                <xdr:colOff>9525</xdr:colOff>
                <xdr:row>14</xdr:row>
                <xdr:rowOff>9525</xdr:rowOff>
              </from>
              <to>
                <xdr:col>3</xdr:col>
                <xdr:colOff>1409700</xdr:colOff>
                <xdr:row>14</xdr:row>
                <xdr:rowOff>209550</xdr:rowOff>
              </to>
            </anchor>
          </controlPr>
        </control>
      </mc:Choice>
    </mc:AlternateContent>
    <mc:AlternateContent xmlns:mc="http://schemas.openxmlformats.org/markup-compatibility/2006">
      <mc:Choice Requires="x14">
        <control shapeId="1048" r:id="rId21" name="player 14">
          <controlPr defaultSize="0" print="0" autoLine="0" autoPict="0">
            <anchor moveWithCells="1">
              <from>
                <xdr:col>3</xdr:col>
                <xdr:colOff>9525</xdr:colOff>
                <xdr:row>15</xdr:row>
                <xdr:rowOff>9525</xdr:rowOff>
              </from>
              <to>
                <xdr:col>3</xdr:col>
                <xdr:colOff>1409700</xdr:colOff>
                <xdr:row>15</xdr:row>
                <xdr:rowOff>209550</xdr:rowOff>
              </to>
            </anchor>
          </controlPr>
        </control>
      </mc:Choice>
    </mc:AlternateContent>
    <mc:AlternateContent xmlns:mc="http://schemas.openxmlformats.org/markup-compatibility/2006">
      <mc:Choice Requires="x14">
        <control shapeId="1049" r:id="rId22" name="player 15">
          <controlPr defaultSize="0" print="0" autoLine="0" autoPict="0">
            <anchor moveWithCells="1">
              <from>
                <xdr:col>3</xdr:col>
                <xdr:colOff>9525</xdr:colOff>
                <xdr:row>16</xdr:row>
                <xdr:rowOff>9525</xdr:rowOff>
              </from>
              <to>
                <xdr:col>3</xdr:col>
                <xdr:colOff>1409700</xdr:colOff>
                <xdr:row>16</xdr:row>
                <xdr:rowOff>209550</xdr:rowOff>
              </to>
            </anchor>
          </controlPr>
        </control>
      </mc:Choice>
    </mc:AlternateContent>
    <mc:AlternateContent xmlns:mc="http://schemas.openxmlformats.org/markup-compatibility/2006">
      <mc:Choice Requires="x14">
        <control shapeId="1050" r:id="rId23" name="player 16">
          <controlPr defaultSize="0" print="0" autoLine="0" autoPict="0">
            <anchor moveWithCells="1">
              <from>
                <xdr:col>3</xdr:col>
                <xdr:colOff>9525</xdr:colOff>
                <xdr:row>17</xdr:row>
                <xdr:rowOff>9525</xdr:rowOff>
              </from>
              <to>
                <xdr:col>3</xdr:col>
                <xdr:colOff>1409700</xdr:colOff>
                <xdr:row>17</xdr:row>
                <xdr:rowOff>209550</xdr:rowOff>
              </to>
            </anchor>
          </controlPr>
        </control>
      </mc:Choice>
    </mc:AlternateContent>
    <mc:AlternateContent xmlns:mc="http://schemas.openxmlformats.org/markup-compatibility/2006">
      <mc:Choice Requires="x14">
        <control shapeId="1115" r:id="rId24" name="Drop Down 91">
          <controlPr defaultSize="0" autoLine="0" autoPict="0">
            <anchor moveWithCells="1">
              <from>
                <xdr:col>29</xdr:col>
                <xdr:colOff>0</xdr:colOff>
                <xdr:row>16</xdr:row>
                <xdr:rowOff>9525</xdr:rowOff>
              </from>
              <to>
                <xdr:col>30</xdr:col>
                <xdr:colOff>0</xdr:colOff>
                <xdr:row>16</xdr:row>
                <xdr:rowOff>209550</xdr:rowOff>
              </to>
            </anchor>
          </controlPr>
        </control>
      </mc:Choice>
    </mc:AlternateContent>
    <mc:AlternateContent xmlns:mc="http://schemas.openxmlformats.org/markup-compatibility/2006">
      <mc:Choice Requires="x14">
        <control shapeId="1116" r:id="rId25" name="Drop Down 92">
          <controlPr defaultSize="0" autoLine="0" autoPict="0">
            <anchor moveWithCells="1">
              <from>
                <xdr:col>30</xdr:col>
                <xdr:colOff>0</xdr:colOff>
                <xdr:row>16</xdr:row>
                <xdr:rowOff>9525</xdr:rowOff>
              </from>
              <to>
                <xdr:col>31</xdr:col>
                <xdr:colOff>0</xdr:colOff>
                <xdr:row>16</xdr:row>
                <xdr:rowOff>209550</xdr:rowOff>
              </to>
            </anchor>
          </controlPr>
        </control>
      </mc:Choice>
    </mc:AlternateContent>
    <mc:AlternateContent xmlns:mc="http://schemas.openxmlformats.org/markup-compatibility/2006">
      <mc:Choice Requires="x14">
        <control shapeId="1117" r:id="rId26" name="Drop Down 93">
          <controlPr defaultSize="0" autoLine="0" autoPict="0">
            <anchor moveWithCells="1">
              <from>
                <xdr:col>31</xdr:col>
                <xdr:colOff>0</xdr:colOff>
                <xdr:row>16</xdr:row>
                <xdr:rowOff>9525</xdr:rowOff>
              </from>
              <to>
                <xdr:col>32</xdr:col>
                <xdr:colOff>0</xdr:colOff>
                <xdr:row>16</xdr:row>
                <xdr:rowOff>209550</xdr:rowOff>
              </to>
            </anchor>
          </controlPr>
        </control>
      </mc:Choice>
    </mc:AlternateContent>
    <mc:AlternateContent xmlns:mc="http://schemas.openxmlformats.org/markup-compatibility/2006">
      <mc:Choice Requires="x14">
        <control shapeId="1118" r:id="rId27" name="Drop Down 94">
          <controlPr defaultSize="0" autoLine="0" autoPict="0">
            <anchor moveWithCells="1">
              <from>
                <xdr:col>32</xdr:col>
                <xdr:colOff>0</xdr:colOff>
                <xdr:row>16</xdr:row>
                <xdr:rowOff>9525</xdr:rowOff>
              </from>
              <to>
                <xdr:col>33</xdr:col>
                <xdr:colOff>0</xdr:colOff>
                <xdr:row>16</xdr:row>
                <xdr:rowOff>209550</xdr:rowOff>
              </to>
            </anchor>
          </controlPr>
        </control>
      </mc:Choice>
    </mc:AlternateContent>
    <mc:AlternateContent xmlns:mc="http://schemas.openxmlformats.org/markup-compatibility/2006">
      <mc:Choice Requires="x14">
        <control shapeId="1119" r:id="rId28" name="Drop Down 95">
          <controlPr defaultSize="0" autoLine="0" autoPict="0">
            <anchor moveWithCells="1">
              <from>
                <xdr:col>33</xdr:col>
                <xdr:colOff>0</xdr:colOff>
                <xdr:row>16</xdr:row>
                <xdr:rowOff>9525</xdr:rowOff>
              </from>
              <to>
                <xdr:col>34</xdr:col>
                <xdr:colOff>0</xdr:colOff>
                <xdr:row>16</xdr:row>
                <xdr:rowOff>209550</xdr:rowOff>
              </to>
            </anchor>
          </controlPr>
        </control>
      </mc:Choice>
    </mc:AlternateContent>
    <mc:AlternateContent xmlns:mc="http://schemas.openxmlformats.org/markup-compatibility/2006">
      <mc:Choice Requires="x14">
        <control shapeId="1120" r:id="rId29" name="Drop Down 96">
          <controlPr defaultSize="0" autoLine="0" autoPict="0">
            <anchor moveWithCells="1">
              <from>
                <xdr:col>34</xdr:col>
                <xdr:colOff>0</xdr:colOff>
                <xdr:row>16</xdr:row>
                <xdr:rowOff>9525</xdr:rowOff>
              </from>
              <to>
                <xdr:col>35</xdr:col>
                <xdr:colOff>0</xdr:colOff>
                <xdr:row>16</xdr:row>
                <xdr:rowOff>209550</xdr:rowOff>
              </to>
            </anchor>
          </controlPr>
        </control>
      </mc:Choice>
    </mc:AlternateContent>
    <mc:AlternateContent xmlns:mc="http://schemas.openxmlformats.org/markup-compatibility/2006">
      <mc:Choice Requires="x14">
        <control shapeId="1121" r:id="rId30" name="Drop Down 97">
          <controlPr defaultSize="0" autoLine="0" autoPict="0">
            <anchor moveWithCells="1">
              <from>
                <xdr:col>29</xdr:col>
                <xdr:colOff>0</xdr:colOff>
                <xdr:row>17</xdr:row>
                <xdr:rowOff>9525</xdr:rowOff>
              </from>
              <to>
                <xdr:col>30</xdr:col>
                <xdr:colOff>0</xdr:colOff>
                <xdr:row>17</xdr:row>
                <xdr:rowOff>209550</xdr:rowOff>
              </to>
            </anchor>
          </controlPr>
        </control>
      </mc:Choice>
    </mc:AlternateContent>
    <mc:AlternateContent xmlns:mc="http://schemas.openxmlformats.org/markup-compatibility/2006">
      <mc:Choice Requires="x14">
        <control shapeId="1122" r:id="rId31" name="Drop Down 98">
          <controlPr defaultSize="0" autoLine="0" autoPict="0">
            <anchor moveWithCells="1">
              <from>
                <xdr:col>30</xdr:col>
                <xdr:colOff>0</xdr:colOff>
                <xdr:row>17</xdr:row>
                <xdr:rowOff>9525</xdr:rowOff>
              </from>
              <to>
                <xdr:col>31</xdr:col>
                <xdr:colOff>0</xdr:colOff>
                <xdr:row>17</xdr:row>
                <xdr:rowOff>209550</xdr:rowOff>
              </to>
            </anchor>
          </controlPr>
        </control>
      </mc:Choice>
    </mc:AlternateContent>
    <mc:AlternateContent xmlns:mc="http://schemas.openxmlformats.org/markup-compatibility/2006">
      <mc:Choice Requires="x14">
        <control shapeId="1123" r:id="rId32" name="Drop Down 99">
          <controlPr defaultSize="0" autoLine="0" autoPict="0">
            <anchor moveWithCells="1">
              <from>
                <xdr:col>31</xdr:col>
                <xdr:colOff>0</xdr:colOff>
                <xdr:row>17</xdr:row>
                <xdr:rowOff>9525</xdr:rowOff>
              </from>
              <to>
                <xdr:col>32</xdr:col>
                <xdr:colOff>0</xdr:colOff>
                <xdr:row>17</xdr:row>
                <xdr:rowOff>209550</xdr:rowOff>
              </to>
            </anchor>
          </controlPr>
        </control>
      </mc:Choice>
    </mc:AlternateContent>
    <mc:AlternateContent xmlns:mc="http://schemas.openxmlformats.org/markup-compatibility/2006">
      <mc:Choice Requires="x14">
        <control shapeId="1124" r:id="rId33" name="Drop Down 100">
          <controlPr defaultSize="0" autoLine="0" autoPict="0">
            <anchor moveWithCells="1">
              <from>
                <xdr:col>32</xdr:col>
                <xdr:colOff>0</xdr:colOff>
                <xdr:row>17</xdr:row>
                <xdr:rowOff>9525</xdr:rowOff>
              </from>
              <to>
                <xdr:col>33</xdr:col>
                <xdr:colOff>0</xdr:colOff>
                <xdr:row>17</xdr:row>
                <xdr:rowOff>209550</xdr:rowOff>
              </to>
            </anchor>
          </controlPr>
        </control>
      </mc:Choice>
    </mc:AlternateContent>
    <mc:AlternateContent xmlns:mc="http://schemas.openxmlformats.org/markup-compatibility/2006">
      <mc:Choice Requires="x14">
        <control shapeId="1125" r:id="rId34" name="Drop Down 101">
          <controlPr defaultSize="0" autoLine="0" autoPict="0">
            <anchor moveWithCells="1">
              <from>
                <xdr:col>33</xdr:col>
                <xdr:colOff>0</xdr:colOff>
                <xdr:row>17</xdr:row>
                <xdr:rowOff>9525</xdr:rowOff>
              </from>
              <to>
                <xdr:col>34</xdr:col>
                <xdr:colOff>0</xdr:colOff>
                <xdr:row>17</xdr:row>
                <xdr:rowOff>209550</xdr:rowOff>
              </to>
            </anchor>
          </controlPr>
        </control>
      </mc:Choice>
    </mc:AlternateContent>
    <mc:AlternateContent xmlns:mc="http://schemas.openxmlformats.org/markup-compatibility/2006">
      <mc:Choice Requires="x14">
        <control shapeId="1126" r:id="rId35" name="Drop Down 102">
          <controlPr defaultSize="0" autoLine="0" autoPict="0">
            <anchor moveWithCells="1">
              <from>
                <xdr:col>34</xdr:col>
                <xdr:colOff>0</xdr:colOff>
                <xdr:row>17</xdr:row>
                <xdr:rowOff>9525</xdr:rowOff>
              </from>
              <to>
                <xdr:col>35</xdr:col>
                <xdr:colOff>0</xdr:colOff>
                <xdr:row>17</xdr:row>
                <xdr:rowOff>209550</xdr:rowOff>
              </to>
            </anchor>
          </controlPr>
        </control>
      </mc:Choice>
    </mc:AlternateContent>
    <mc:AlternateContent xmlns:mc="http://schemas.openxmlformats.org/markup-compatibility/2006">
      <mc:Choice Requires="x14">
        <control shapeId="1127" r:id="rId36" name="Drop Down 103">
          <controlPr defaultSize="0" autoLine="0" autoPict="0">
            <anchor moveWithCells="1">
              <from>
                <xdr:col>29</xdr:col>
                <xdr:colOff>0</xdr:colOff>
                <xdr:row>15</xdr:row>
                <xdr:rowOff>9525</xdr:rowOff>
              </from>
              <to>
                <xdr:col>30</xdr:col>
                <xdr:colOff>0</xdr:colOff>
                <xdr:row>15</xdr:row>
                <xdr:rowOff>209550</xdr:rowOff>
              </to>
            </anchor>
          </controlPr>
        </control>
      </mc:Choice>
    </mc:AlternateContent>
    <mc:AlternateContent xmlns:mc="http://schemas.openxmlformats.org/markup-compatibility/2006">
      <mc:Choice Requires="x14">
        <control shapeId="1128" r:id="rId37" name="Drop Down 104">
          <controlPr defaultSize="0" autoLine="0" autoPict="0">
            <anchor moveWithCells="1">
              <from>
                <xdr:col>29</xdr:col>
                <xdr:colOff>0</xdr:colOff>
                <xdr:row>14</xdr:row>
                <xdr:rowOff>9525</xdr:rowOff>
              </from>
              <to>
                <xdr:col>30</xdr:col>
                <xdr:colOff>0</xdr:colOff>
                <xdr:row>14</xdr:row>
                <xdr:rowOff>209550</xdr:rowOff>
              </to>
            </anchor>
          </controlPr>
        </control>
      </mc:Choice>
    </mc:AlternateContent>
    <mc:AlternateContent xmlns:mc="http://schemas.openxmlformats.org/markup-compatibility/2006">
      <mc:Choice Requires="x14">
        <control shapeId="1129" r:id="rId38" name="Drop Down 105">
          <controlPr defaultSize="0" autoLine="0" autoPict="0">
            <anchor moveWithCells="1">
              <from>
                <xdr:col>29</xdr:col>
                <xdr:colOff>0</xdr:colOff>
                <xdr:row>13</xdr:row>
                <xdr:rowOff>9525</xdr:rowOff>
              </from>
              <to>
                <xdr:col>30</xdr:col>
                <xdr:colOff>0</xdr:colOff>
                <xdr:row>13</xdr:row>
                <xdr:rowOff>209550</xdr:rowOff>
              </to>
            </anchor>
          </controlPr>
        </control>
      </mc:Choice>
    </mc:AlternateContent>
    <mc:AlternateContent xmlns:mc="http://schemas.openxmlformats.org/markup-compatibility/2006">
      <mc:Choice Requires="x14">
        <control shapeId="1130" r:id="rId39" name="Drop Down 106">
          <controlPr defaultSize="0" autoLine="0" autoPict="0">
            <anchor moveWithCells="1">
              <from>
                <xdr:col>29</xdr:col>
                <xdr:colOff>0</xdr:colOff>
                <xdr:row>12</xdr:row>
                <xdr:rowOff>9525</xdr:rowOff>
              </from>
              <to>
                <xdr:col>30</xdr:col>
                <xdr:colOff>0</xdr:colOff>
                <xdr:row>12</xdr:row>
                <xdr:rowOff>209550</xdr:rowOff>
              </to>
            </anchor>
          </controlPr>
        </control>
      </mc:Choice>
    </mc:AlternateContent>
    <mc:AlternateContent xmlns:mc="http://schemas.openxmlformats.org/markup-compatibility/2006">
      <mc:Choice Requires="x14">
        <control shapeId="1131" r:id="rId40" name="Drop Down 107">
          <controlPr defaultSize="0" autoLine="0" autoPict="0">
            <anchor moveWithCells="1">
              <from>
                <xdr:col>29</xdr:col>
                <xdr:colOff>0</xdr:colOff>
                <xdr:row>11</xdr:row>
                <xdr:rowOff>9525</xdr:rowOff>
              </from>
              <to>
                <xdr:col>30</xdr:col>
                <xdr:colOff>0</xdr:colOff>
                <xdr:row>11</xdr:row>
                <xdr:rowOff>209550</xdr:rowOff>
              </to>
            </anchor>
          </controlPr>
        </control>
      </mc:Choice>
    </mc:AlternateContent>
    <mc:AlternateContent xmlns:mc="http://schemas.openxmlformats.org/markup-compatibility/2006">
      <mc:Choice Requires="x14">
        <control shapeId="1132" r:id="rId41" name="Drop Down 108">
          <controlPr defaultSize="0" autoLine="0" autoPict="0">
            <anchor moveWithCells="1">
              <from>
                <xdr:col>29</xdr:col>
                <xdr:colOff>0</xdr:colOff>
                <xdr:row>10</xdr:row>
                <xdr:rowOff>9525</xdr:rowOff>
              </from>
              <to>
                <xdr:col>30</xdr:col>
                <xdr:colOff>0</xdr:colOff>
                <xdr:row>10</xdr:row>
                <xdr:rowOff>209550</xdr:rowOff>
              </to>
            </anchor>
          </controlPr>
        </control>
      </mc:Choice>
    </mc:AlternateContent>
    <mc:AlternateContent xmlns:mc="http://schemas.openxmlformats.org/markup-compatibility/2006">
      <mc:Choice Requires="x14">
        <control shapeId="1133" r:id="rId42" name="Drop Down 109">
          <controlPr defaultSize="0" autoLine="0" autoPict="0">
            <anchor moveWithCells="1">
              <from>
                <xdr:col>29</xdr:col>
                <xdr:colOff>0</xdr:colOff>
                <xdr:row>9</xdr:row>
                <xdr:rowOff>9525</xdr:rowOff>
              </from>
              <to>
                <xdr:col>30</xdr:col>
                <xdr:colOff>0</xdr:colOff>
                <xdr:row>9</xdr:row>
                <xdr:rowOff>209550</xdr:rowOff>
              </to>
            </anchor>
          </controlPr>
        </control>
      </mc:Choice>
    </mc:AlternateContent>
    <mc:AlternateContent xmlns:mc="http://schemas.openxmlformats.org/markup-compatibility/2006">
      <mc:Choice Requires="x14">
        <control shapeId="1134" r:id="rId43" name="Drop Down 110">
          <controlPr defaultSize="0" autoLine="0" autoPict="0">
            <anchor moveWithCells="1">
              <from>
                <xdr:col>29</xdr:col>
                <xdr:colOff>0</xdr:colOff>
                <xdr:row>8</xdr:row>
                <xdr:rowOff>9525</xdr:rowOff>
              </from>
              <to>
                <xdr:col>30</xdr:col>
                <xdr:colOff>0</xdr:colOff>
                <xdr:row>8</xdr:row>
                <xdr:rowOff>209550</xdr:rowOff>
              </to>
            </anchor>
          </controlPr>
        </control>
      </mc:Choice>
    </mc:AlternateContent>
    <mc:AlternateContent xmlns:mc="http://schemas.openxmlformats.org/markup-compatibility/2006">
      <mc:Choice Requires="x14">
        <control shapeId="1135" r:id="rId44" name="Drop Down 111">
          <controlPr defaultSize="0" autoLine="0" autoPict="0">
            <anchor moveWithCells="1">
              <from>
                <xdr:col>29</xdr:col>
                <xdr:colOff>0</xdr:colOff>
                <xdr:row>7</xdr:row>
                <xdr:rowOff>9525</xdr:rowOff>
              </from>
              <to>
                <xdr:col>30</xdr:col>
                <xdr:colOff>0</xdr:colOff>
                <xdr:row>7</xdr:row>
                <xdr:rowOff>209550</xdr:rowOff>
              </to>
            </anchor>
          </controlPr>
        </control>
      </mc:Choice>
    </mc:AlternateContent>
    <mc:AlternateContent xmlns:mc="http://schemas.openxmlformats.org/markup-compatibility/2006">
      <mc:Choice Requires="x14">
        <control shapeId="1136" r:id="rId45" name="Drop Down 112">
          <controlPr defaultSize="0" autoLine="0" autoPict="0">
            <anchor moveWithCells="1">
              <from>
                <xdr:col>29</xdr:col>
                <xdr:colOff>0</xdr:colOff>
                <xdr:row>6</xdr:row>
                <xdr:rowOff>9525</xdr:rowOff>
              </from>
              <to>
                <xdr:col>30</xdr:col>
                <xdr:colOff>0</xdr:colOff>
                <xdr:row>6</xdr:row>
                <xdr:rowOff>209550</xdr:rowOff>
              </to>
            </anchor>
          </controlPr>
        </control>
      </mc:Choice>
    </mc:AlternateContent>
    <mc:AlternateContent xmlns:mc="http://schemas.openxmlformats.org/markup-compatibility/2006">
      <mc:Choice Requires="x14">
        <control shapeId="1137" r:id="rId46" name="Drop Down 113">
          <controlPr defaultSize="0" autoLine="0" autoPict="0">
            <anchor moveWithCells="1">
              <from>
                <xdr:col>29</xdr:col>
                <xdr:colOff>0</xdr:colOff>
                <xdr:row>5</xdr:row>
                <xdr:rowOff>9525</xdr:rowOff>
              </from>
              <to>
                <xdr:col>30</xdr:col>
                <xdr:colOff>0</xdr:colOff>
                <xdr:row>5</xdr:row>
                <xdr:rowOff>209550</xdr:rowOff>
              </to>
            </anchor>
          </controlPr>
        </control>
      </mc:Choice>
    </mc:AlternateContent>
    <mc:AlternateContent xmlns:mc="http://schemas.openxmlformats.org/markup-compatibility/2006">
      <mc:Choice Requires="x14">
        <control shapeId="1138" r:id="rId47" name="Drop Down 114">
          <controlPr defaultSize="0" autoLine="0" autoPict="0">
            <anchor moveWithCells="1">
              <from>
                <xdr:col>29</xdr:col>
                <xdr:colOff>0</xdr:colOff>
                <xdr:row>4</xdr:row>
                <xdr:rowOff>9525</xdr:rowOff>
              </from>
              <to>
                <xdr:col>30</xdr:col>
                <xdr:colOff>0</xdr:colOff>
                <xdr:row>4</xdr:row>
                <xdr:rowOff>209550</xdr:rowOff>
              </to>
            </anchor>
          </controlPr>
        </control>
      </mc:Choice>
    </mc:AlternateContent>
    <mc:AlternateContent xmlns:mc="http://schemas.openxmlformats.org/markup-compatibility/2006">
      <mc:Choice Requires="x14">
        <control shapeId="1139" r:id="rId48" name="Drop Down 115">
          <controlPr defaultSize="0" autoLine="0" autoPict="0">
            <anchor moveWithCells="1">
              <from>
                <xdr:col>29</xdr:col>
                <xdr:colOff>0</xdr:colOff>
                <xdr:row>3</xdr:row>
                <xdr:rowOff>9525</xdr:rowOff>
              </from>
              <to>
                <xdr:col>30</xdr:col>
                <xdr:colOff>0</xdr:colOff>
                <xdr:row>3</xdr:row>
                <xdr:rowOff>209550</xdr:rowOff>
              </to>
            </anchor>
          </controlPr>
        </control>
      </mc:Choice>
    </mc:AlternateContent>
    <mc:AlternateContent xmlns:mc="http://schemas.openxmlformats.org/markup-compatibility/2006">
      <mc:Choice Requires="x14">
        <control shapeId="1140" r:id="rId49" name="Drop Down 116">
          <controlPr defaultSize="0" autoLine="0" autoPict="0">
            <anchor moveWithCells="1">
              <from>
                <xdr:col>29</xdr:col>
                <xdr:colOff>0</xdr:colOff>
                <xdr:row>2</xdr:row>
                <xdr:rowOff>9525</xdr:rowOff>
              </from>
              <to>
                <xdr:col>30</xdr:col>
                <xdr:colOff>0</xdr:colOff>
                <xdr:row>2</xdr:row>
                <xdr:rowOff>209550</xdr:rowOff>
              </to>
            </anchor>
          </controlPr>
        </control>
      </mc:Choice>
    </mc:AlternateContent>
    <mc:AlternateContent xmlns:mc="http://schemas.openxmlformats.org/markup-compatibility/2006">
      <mc:Choice Requires="x14">
        <control shapeId="1141" r:id="rId50" name="Drop Down 117">
          <controlPr defaultSize="0" autoLine="0" autoPict="0">
            <anchor moveWithCells="1">
              <from>
                <xdr:col>30</xdr:col>
                <xdr:colOff>0</xdr:colOff>
                <xdr:row>15</xdr:row>
                <xdr:rowOff>9525</xdr:rowOff>
              </from>
              <to>
                <xdr:col>31</xdr:col>
                <xdr:colOff>0</xdr:colOff>
                <xdr:row>15</xdr:row>
                <xdr:rowOff>209550</xdr:rowOff>
              </to>
            </anchor>
          </controlPr>
        </control>
      </mc:Choice>
    </mc:AlternateContent>
    <mc:AlternateContent xmlns:mc="http://schemas.openxmlformats.org/markup-compatibility/2006">
      <mc:Choice Requires="x14">
        <control shapeId="1142" r:id="rId51" name="Drop Down 118">
          <controlPr defaultSize="0" autoLine="0" autoPict="0">
            <anchor moveWithCells="1">
              <from>
                <xdr:col>30</xdr:col>
                <xdr:colOff>0</xdr:colOff>
                <xdr:row>14</xdr:row>
                <xdr:rowOff>9525</xdr:rowOff>
              </from>
              <to>
                <xdr:col>31</xdr:col>
                <xdr:colOff>0</xdr:colOff>
                <xdr:row>14</xdr:row>
                <xdr:rowOff>209550</xdr:rowOff>
              </to>
            </anchor>
          </controlPr>
        </control>
      </mc:Choice>
    </mc:AlternateContent>
    <mc:AlternateContent xmlns:mc="http://schemas.openxmlformats.org/markup-compatibility/2006">
      <mc:Choice Requires="x14">
        <control shapeId="1143" r:id="rId52" name="Drop Down 119">
          <controlPr defaultSize="0" autoLine="0" autoPict="0">
            <anchor moveWithCells="1">
              <from>
                <xdr:col>30</xdr:col>
                <xdr:colOff>0</xdr:colOff>
                <xdr:row>13</xdr:row>
                <xdr:rowOff>9525</xdr:rowOff>
              </from>
              <to>
                <xdr:col>31</xdr:col>
                <xdr:colOff>0</xdr:colOff>
                <xdr:row>13</xdr:row>
                <xdr:rowOff>209550</xdr:rowOff>
              </to>
            </anchor>
          </controlPr>
        </control>
      </mc:Choice>
    </mc:AlternateContent>
    <mc:AlternateContent xmlns:mc="http://schemas.openxmlformats.org/markup-compatibility/2006">
      <mc:Choice Requires="x14">
        <control shapeId="1144" r:id="rId53" name="Drop Down 120">
          <controlPr defaultSize="0" autoLine="0" autoPict="0">
            <anchor moveWithCells="1">
              <from>
                <xdr:col>30</xdr:col>
                <xdr:colOff>0</xdr:colOff>
                <xdr:row>12</xdr:row>
                <xdr:rowOff>9525</xdr:rowOff>
              </from>
              <to>
                <xdr:col>31</xdr:col>
                <xdr:colOff>0</xdr:colOff>
                <xdr:row>12</xdr:row>
                <xdr:rowOff>209550</xdr:rowOff>
              </to>
            </anchor>
          </controlPr>
        </control>
      </mc:Choice>
    </mc:AlternateContent>
    <mc:AlternateContent xmlns:mc="http://schemas.openxmlformats.org/markup-compatibility/2006">
      <mc:Choice Requires="x14">
        <control shapeId="1145" r:id="rId54" name="Drop Down 121">
          <controlPr defaultSize="0" autoLine="0" autoPict="0">
            <anchor moveWithCells="1">
              <from>
                <xdr:col>30</xdr:col>
                <xdr:colOff>0</xdr:colOff>
                <xdr:row>11</xdr:row>
                <xdr:rowOff>9525</xdr:rowOff>
              </from>
              <to>
                <xdr:col>31</xdr:col>
                <xdr:colOff>0</xdr:colOff>
                <xdr:row>11</xdr:row>
                <xdr:rowOff>209550</xdr:rowOff>
              </to>
            </anchor>
          </controlPr>
        </control>
      </mc:Choice>
    </mc:AlternateContent>
    <mc:AlternateContent xmlns:mc="http://schemas.openxmlformats.org/markup-compatibility/2006">
      <mc:Choice Requires="x14">
        <control shapeId="1146" r:id="rId55" name="Drop Down 122">
          <controlPr defaultSize="0" autoLine="0" autoPict="0">
            <anchor moveWithCells="1">
              <from>
                <xdr:col>30</xdr:col>
                <xdr:colOff>0</xdr:colOff>
                <xdr:row>10</xdr:row>
                <xdr:rowOff>9525</xdr:rowOff>
              </from>
              <to>
                <xdr:col>31</xdr:col>
                <xdr:colOff>0</xdr:colOff>
                <xdr:row>10</xdr:row>
                <xdr:rowOff>209550</xdr:rowOff>
              </to>
            </anchor>
          </controlPr>
        </control>
      </mc:Choice>
    </mc:AlternateContent>
    <mc:AlternateContent xmlns:mc="http://schemas.openxmlformats.org/markup-compatibility/2006">
      <mc:Choice Requires="x14">
        <control shapeId="1147" r:id="rId56" name="Drop Down 123">
          <controlPr defaultSize="0" autoLine="0" autoPict="0">
            <anchor moveWithCells="1">
              <from>
                <xdr:col>30</xdr:col>
                <xdr:colOff>0</xdr:colOff>
                <xdr:row>9</xdr:row>
                <xdr:rowOff>9525</xdr:rowOff>
              </from>
              <to>
                <xdr:col>31</xdr:col>
                <xdr:colOff>0</xdr:colOff>
                <xdr:row>9</xdr:row>
                <xdr:rowOff>209550</xdr:rowOff>
              </to>
            </anchor>
          </controlPr>
        </control>
      </mc:Choice>
    </mc:AlternateContent>
    <mc:AlternateContent xmlns:mc="http://schemas.openxmlformats.org/markup-compatibility/2006">
      <mc:Choice Requires="x14">
        <control shapeId="1148" r:id="rId57" name="Drop Down 124">
          <controlPr defaultSize="0" autoLine="0" autoPict="0">
            <anchor moveWithCells="1">
              <from>
                <xdr:col>30</xdr:col>
                <xdr:colOff>0</xdr:colOff>
                <xdr:row>8</xdr:row>
                <xdr:rowOff>9525</xdr:rowOff>
              </from>
              <to>
                <xdr:col>31</xdr:col>
                <xdr:colOff>0</xdr:colOff>
                <xdr:row>8</xdr:row>
                <xdr:rowOff>209550</xdr:rowOff>
              </to>
            </anchor>
          </controlPr>
        </control>
      </mc:Choice>
    </mc:AlternateContent>
    <mc:AlternateContent xmlns:mc="http://schemas.openxmlformats.org/markup-compatibility/2006">
      <mc:Choice Requires="x14">
        <control shapeId="1149" r:id="rId58" name="Drop Down 125">
          <controlPr defaultSize="0" autoLine="0" autoPict="0">
            <anchor moveWithCells="1">
              <from>
                <xdr:col>30</xdr:col>
                <xdr:colOff>0</xdr:colOff>
                <xdr:row>7</xdr:row>
                <xdr:rowOff>9525</xdr:rowOff>
              </from>
              <to>
                <xdr:col>31</xdr:col>
                <xdr:colOff>0</xdr:colOff>
                <xdr:row>7</xdr:row>
                <xdr:rowOff>209550</xdr:rowOff>
              </to>
            </anchor>
          </controlPr>
        </control>
      </mc:Choice>
    </mc:AlternateContent>
    <mc:AlternateContent xmlns:mc="http://schemas.openxmlformats.org/markup-compatibility/2006">
      <mc:Choice Requires="x14">
        <control shapeId="1150" r:id="rId59" name="Drop Down 126">
          <controlPr defaultSize="0" autoLine="0" autoPict="0">
            <anchor moveWithCells="1">
              <from>
                <xdr:col>30</xdr:col>
                <xdr:colOff>0</xdr:colOff>
                <xdr:row>6</xdr:row>
                <xdr:rowOff>9525</xdr:rowOff>
              </from>
              <to>
                <xdr:col>31</xdr:col>
                <xdr:colOff>0</xdr:colOff>
                <xdr:row>6</xdr:row>
                <xdr:rowOff>209550</xdr:rowOff>
              </to>
            </anchor>
          </controlPr>
        </control>
      </mc:Choice>
    </mc:AlternateContent>
    <mc:AlternateContent xmlns:mc="http://schemas.openxmlformats.org/markup-compatibility/2006">
      <mc:Choice Requires="x14">
        <control shapeId="1151" r:id="rId60" name="Drop Down 127">
          <controlPr defaultSize="0" autoLine="0" autoPict="0">
            <anchor moveWithCells="1">
              <from>
                <xdr:col>30</xdr:col>
                <xdr:colOff>0</xdr:colOff>
                <xdr:row>5</xdr:row>
                <xdr:rowOff>9525</xdr:rowOff>
              </from>
              <to>
                <xdr:col>31</xdr:col>
                <xdr:colOff>0</xdr:colOff>
                <xdr:row>5</xdr:row>
                <xdr:rowOff>209550</xdr:rowOff>
              </to>
            </anchor>
          </controlPr>
        </control>
      </mc:Choice>
    </mc:AlternateContent>
    <mc:AlternateContent xmlns:mc="http://schemas.openxmlformats.org/markup-compatibility/2006">
      <mc:Choice Requires="x14">
        <control shapeId="1152" r:id="rId61" name="Drop Down 128">
          <controlPr defaultSize="0" autoLine="0" autoPict="0">
            <anchor moveWithCells="1">
              <from>
                <xdr:col>30</xdr:col>
                <xdr:colOff>0</xdr:colOff>
                <xdr:row>4</xdr:row>
                <xdr:rowOff>9525</xdr:rowOff>
              </from>
              <to>
                <xdr:col>31</xdr:col>
                <xdr:colOff>0</xdr:colOff>
                <xdr:row>4</xdr:row>
                <xdr:rowOff>209550</xdr:rowOff>
              </to>
            </anchor>
          </controlPr>
        </control>
      </mc:Choice>
    </mc:AlternateContent>
    <mc:AlternateContent xmlns:mc="http://schemas.openxmlformats.org/markup-compatibility/2006">
      <mc:Choice Requires="x14">
        <control shapeId="1153" r:id="rId62" name="Drop Down 129">
          <controlPr defaultSize="0" autoLine="0" autoPict="0">
            <anchor moveWithCells="1">
              <from>
                <xdr:col>30</xdr:col>
                <xdr:colOff>0</xdr:colOff>
                <xdr:row>3</xdr:row>
                <xdr:rowOff>9525</xdr:rowOff>
              </from>
              <to>
                <xdr:col>31</xdr:col>
                <xdr:colOff>0</xdr:colOff>
                <xdr:row>3</xdr:row>
                <xdr:rowOff>209550</xdr:rowOff>
              </to>
            </anchor>
          </controlPr>
        </control>
      </mc:Choice>
    </mc:AlternateContent>
    <mc:AlternateContent xmlns:mc="http://schemas.openxmlformats.org/markup-compatibility/2006">
      <mc:Choice Requires="x14">
        <control shapeId="1154" r:id="rId63" name="Drop Down 130">
          <controlPr defaultSize="0" autoLine="0" autoPict="0">
            <anchor moveWithCells="1">
              <from>
                <xdr:col>30</xdr:col>
                <xdr:colOff>0</xdr:colOff>
                <xdr:row>2</xdr:row>
                <xdr:rowOff>9525</xdr:rowOff>
              </from>
              <to>
                <xdr:col>31</xdr:col>
                <xdr:colOff>0</xdr:colOff>
                <xdr:row>2</xdr:row>
                <xdr:rowOff>209550</xdr:rowOff>
              </to>
            </anchor>
          </controlPr>
        </control>
      </mc:Choice>
    </mc:AlternateContent>
    <mc:AlternateContent xmlns:mc="http://schemas.openxmlformats.org/markup-compatibility/2006">
      <mc:Choice Requires="x14">
        <control shapeId="1155" r:id="rId64" name="Drop Down 131">
          <controlPr defaultSize="0" autoLine="0" autoPict="0">
            <anchor moveWithCells="1">
              <from>
                <xdr:col>31</xdr:col>
                <xdr:colOff>0</xdr:colOff>
                <xdr:row>15</xdr:row>
                <xdr:rowOff>9525</xdr:rowOff>
              </from>
              <to>
                <xdr:col>32</xdr:col>
                <xdr:colOff>0</xdr:colOff>
                <xdr:row>15</xdr:row>
                <xdr:rowOff>209550</xdr:rowOff>
              </to>
            </anchor>
          </controlPr>
        </control>
      </mc:Choice>
    </mc:AlternateContent>
    <mc:AlternateContent xmlns:mc="http://schemas.openxmlformats.org/markup-compatibility/2006">
      <mc:Choice Requires="x14">
        <control shapeId="1156" r:id="rId65" name="Drop Down 132">
          <controlPr defaultSize="0" autoLine="0" autoPict="0">
            <anchor moveWithCells="1">
              <from>
                <xdr:col>31</xdr:col>
                <xdr:colOff>0</xdr:colOff>
                <xdr:row>14</xdr:row>
                <xdr:rowOff>9525</xdr:rowOff>
              </from>
              <to>
                <xdr:col>32</xdr:col>
                <xdr:colOff>0</xdr:colOff>
                <xdr:row>14</xdr:row>
                <xdr:rowOff>209550</xdr:rowOff>
              </to>
            </anchor>
          </controlPr>
        </control>
      </mc:Choice>
    </mc:AlternateContent>
    <mc:AlternateContent xmlns:mc="http://schemas.openxmlformats.org/markup-compatibility/2006">
      <mc:Choice Requires="x14">
        <control shapeId="1157" r:id="rId66" name="Drop Down 133">
          <controlPr defaultSize="0" autoLine="0" autoPict="0">
            <anchor moveWithCells="1">
              <from>
                <xdr:col>31</xdr:col>
                <xdr:colOff>0</xdr:colOff>
                <xdr:row>13</xdr:row>
                <xdr:rowOff>9525</xdr:rowOff>
              </from>
              <to>
                <xdr:col>32</xdr:col>
                <xdr:colOff>0</xdr:colOff>
                <xdr:row>13</xdr:row>
                <xdr:rowOff>209550</xdr:rowOff>
              </to>
            </anchor>
          </controlPr>
        </control>
      </mc:Choice>
    </mc:AlternateContent>
    <mc:AlternateContent xmlns:mc="http://schemas.openxmlformats.org/markup-compatibility/2006">
      <mc:Choice Requires="x14">
        <control shapeId="1158" r:id="rId67" name="Drop Down 134">
          <controlPr defaultSize="0" autoLine="0" autoPict="0">
            <anchor moveWithCells="1">
              <from>
                <xdr:col>31</xdr:col>
                <xdr:colOff>0</xdr:colOff>
                <xdr:row>12</xdr:row>
                <xdr:rowOff>9525</xdr:rowOff>
              </from>
              <to>
                <xdr:col>32</xdr:col>
                <xdr:colOff>0</xdr:colOff>
                <xdr:row>12</xdr:row>
                <xdr:rowOff>209550</xdr:rowOff>
              </to>
            </anchor>
          </controlPr>
        </control>
      </mc:Choice>
    </mc:AlternateContent>
    <mc:AlternateContent xmlns:mc="http://schemas.openxmlformats.org/markup-compatibility/2006">
      <mc:Choice Requires="x14">
        <control shapeId="1159" r:id="rId68" name="Drop Down 135">
          <controlPr defaultSize="0" autoLine="0" autoPict="0">
            <anchor moveWithCells="1">
              <from>
                <xdr:col>31</xdr:col>
                <xdr:colOff>0</xdr:colOff>
                <xdr:row>11</xdr:row>
                <xdr:rowOff>9525</xdr:rowOff>
              </from>
              <to>
                <xdr:col>32</xdr:col>
                <xdr:colOff>0</xdr:colOff>
                <xdr:row>11</xdr:row>
                <xdr:rowOff>209550</xdr:rowOff>
              </to>
            </anchor>
          </controlPr>
        </control>
      </mc:Choice>
    </mc:AlternateContent>
    <mc:AlternateContent xmlns:mc="http://schemas.openxmlformats.org/markup-compatibility/2006">
      <mc:Choice Requires="x14">
        <control shapeId="1160" r:id="rId69" name="Drop Down 136">
          <controlPr defaultSize="0" autoLine="0" autoPict="0">
            <anchor moveWithCells="1">
              <from>
                <xdr:col>31</xdr:col>
                <xdr:colOff>0</xdr:colOff>
                <xdr:row>10</xdr:row>
                <xdr:rowOff>9525</xdr:rowOff>
              </from>
              <to>
                <xdr:col>32</xdr:col>
                <xdr:colOff>0</xdr:colOff>
                <xdr:row>10</xdr:row>
                <xdr:rowOff>209550</xdr:rowOff>
              </to>
            </anchor>
          </controlPr>
        </control>
      </mc:Choice>
    </mc:AlternateContent>
    <mc:AlternateContent xmlns:mc="http://schemas.openxmlformats.org/markup-compatibility/2006">
      <mc:Choice Requires="x14">
        <control shapeId="1161" r:id="rId70" name="Drop Down 137">
          <controlPr defaultSize="0" autoLine="0" autoPict="0">
            <anchor moveWithCells="1">
              <from>
                <xdr:col>31</xdr:col>
                <xdr:colOff>0</xdr:colOff>
                <xdr:row>9</xdr:row>
                <xdr:rowOff>9525</xdr:rowOff>
              </from>
              <to>
                <xdr:col>32</xdr:col>
                <xdr:colOff>0</xdr:colOff>
                <xdr:row>9</xdr:row>
                <xdr:rowOff>209550</xdr:rowOff>
              </to>
            </anchor>
          </controlPr>
        </control>
      </mc:Choice>
    </mc:AlternateContent>
    <mc:AlternateContent xmlns:mc="http://schemas.openxmlformats.org/markup-compatibility/2006">
      <mc:Choice Requires="x14">
        <control shapeId="1162" r:id="rId71" name="Drop Down 138">
          <controlPr defaultSize="0" autoLine="0" autoPict="0">
            <anchor moveWithCells="1">
              <from>
                <xdr:col>31</xdr:col>
                <xdr:colOff>0</xdr:colOff>
                <xdr:row>8</xdr:row>
                <xdr:rowOff>9525</xdr:rowOff>
              </from>
              <to>
                <xdr:col>32</xdr:col>
                <xdr:colOff>0</xdr:colOff>
                <xdr:row>8</xdr:row>
                <xdr:rowOff>209550</xdr:rowOff>
              </to>
            </anchor>
          </controlPr>
        </control>
      </mc:Choice>
    </mc:AlternateContent>
    <mc:AlternateContent xmlns:mc="http://schemas.openxmlformats.org/markup-compatibility/2006">
      <mc:Choice Requires="x14">
        <control shapeId="1163" r:id="rId72" name="Drop Down 139">
          <controlPr defaultSize="0" autoLine="0" autoPict="0">
            <anchor moveWithCells="1">
              <from>
                <xdr:col>31</xdr:col>
                <xdr:colOff>0</xdr:colOff>
                <xdr:row>7</xdr:row>
                <xdr:rowOff>9525</xdr:rowOff>
              </from>
              <to>
                <xdr:col>32</xdr:col>
                <xdr:colOff>0</xdr:colOff>
                <xdr:row>7</xdr:row>
                <xdr:rowOff>209550</xdr:rowOff>
              </to>
            </anchor>
          </controlPr>
        </control>
      </mc:Choice>
    </mc:AlternateContent>
    <mc:AlternateContent xmlns:mc="http://schemas.openxmlformats.org/markup-compatibility/2006">
      <mc:Choice Requires="x14">
        <control shapeId="1164" r:id="rId73" name="Drop Down 140">
          <controlPr defaultSize="0" autoLine="0" autoPict="0">
            <anchor moveWithCells="1">
              <from>
                <xdr:col>31</xdr:col>
                <xdr:colOff>0</xdr:colOff>
                <xdr:row>6</xdr:row>
                <xdr:rowOff>9525</xdr:rowOff>
              </from>
              <to>
                <xdr:col>32</xdr:col>
                <xdr:colOff>0</xdr:colOff>
                <xdr:row>6</xdr:row>
                <xdr:rowOff>209550</xdr:rowOff>
              </to>
            </anchor>
          </controlPr>
        </control>
      </mc:Choice>
    </mc:AlternateContent>
    <mc:AlternateContent xmlns:mc="http://schemas.openxmlformats.org/markup-compatibility/2006">
      <mc:Choice Requires="x14">
        <control shapeId="1165" r:id="rId74" name="Drop Down 141">
          <controlPr defaultSize="0" autoLine="0" autoPict="0">
            <anchor moveWithCells="1">
              <from>
                <xdr:col>31</xdr:col>
                <xdr:colOff>0</xdr:colOff>
                <xdr:row>5</xdr:row>
                <xdr:rowOff>9525</xdr:rowOff>
              </from>
              <to>
                <xdr:col>32</xdr:col>
                <xdr:colOff>0</xdr:colOff>
                <xdr:row>5</xdr:row>
                <xdr:rowOff>209550</xdr:rowOff>
              </to>
            </anchor>
          </controlPr>
        </control>
      </mc:Choice>
    </mc:AlternateContent>
    <mc:AlternateContent xmlns:mc="http://schemas.openxmlformats.org/markup-compatibility/2006">
      <mc:Choice Requires="x14">
        <control shapeId="1166" r:id="rId75" name="Drop Down 142">
          <controlPr defaultSize="0" autoLine="0" autoPict="0">
            <anchor moveWithCells="1">
              <from>
                <xdr:col>31</xdr:col>
                <xdr:colOff>0</xdr:colOff>
                <xdr:row>4</xdr:row>
                <xdr:rowOff>9525</xdr:rowOff>
              </from>
              <to>
                <xdr:col>32</xdr:col>
                <xdr:colOff>0</xdr:colOff>
                <xdr:row>4</xdr:row>
                <xdr:rowOff>209550</xdr:rowOff>
              </to>
            </anchor>
          </controlPr>
        </control>
      </mc:Choice>
    </mc:AlternateContent>
    <mc:AlternateContent xmlns:mc="http://schemas.openxmlformats.org/markup-compatibility/2006">
      <mc:Choice Requires="x14">
        <control shapeId="1167" r:id="rId76" name="Drop Down 143">
          <controlPr defaultSize="0" autoLine="0" autoPict="0">
            <anchor moveWithCells="1">
              <from>
                <xdr:col>31</xdr:col>
                <xdr:colOff>0</xdr:colOff>
                <xdr:row>3</xdr:row>
                <xdr:rowOff>9525</xdr:rowOff>
              </from>
              <to>
                <xdr:col>32</xdr:col>
                <xdr:colOff>0</xdr:colOff>
                <xdr:row>3</xdr:row>
                <xdr:rowOff>209550</xdr:rowOff>
              </to>
            </anchor>
          </controlPr>
        </control>
      </mc:Choice>
    </mc:AlternateContent>
    <mc:AlternateContent xmlns:mc="http://schemas.openxmlformats.org/markup-compatibility/2006">
      <mc:Choice Requires="x14">
        <control shapeId="1168" r:id="rId77" name="Drop Down 144">
          <controlPr defaultSize="0" autoLine="0" autoPict="0">
            <anchor moveWithCells="1">
              <from>
                <xdr:col>31</xdr:col>
                <xdr:colOff>0</xdr:colOff>
                <xdr:row>2</xdr:row>
                <xdr:rowOff>9525</xdr:rowOff>
              </from>
              <to>
                <xdr:col>32</xdr:col>
                <xdr:colOff>0</xdr:colOff>
                <xdr:row>2</xdr:row>
                <xdr:rowOff>209550</xdr:rowOff>
              </to>
            </anchor>
          </controlPr>
        </control>
      </mc:Choice>
    </mc:AlternateContent>
    <mc:AlternateContent xmlns:mc="http://schemas.openxmlformats.org/markup-compatibility/2006">
      <mc:Choice Requires="x14">
        <control shapeId="1169" r:id="rId78" name="Drop Down 145">
          <controlPr defaultSize="0" autoLine="0" autoPict="0">
            <anchor moveWithCells="1">
              <from>
                <xdr:col>32</xdr:col>
                <xdr:colOff>0</xdr:colOff>
                <xdr:row>15</xdr:row>
                <xdr:rowOff>9525</xdr:rowOff>
              </from>
              <to>
                <xdr:col>33</xdr:col>
                <xdr:colOff>0</xdr:colOff>
                <xdr:row>15</xdr:row>
                <xdr:rowOff>209550</xdr:rowOff>
              </to>
            </anchor>
          </controlPr>
        </control>
      </mc:Choice>
    </mc:AlternateContent>
    <mc:AlternateContent xmlns:mc="http://schemas.openxmlformats.org/markup-compatibility/2006">
      <mc:Choice Requires="x14">
        <control shapeId="1170" r:id="rId79" name="Drop Down 146">
          <controlPr defaultSize="0" autoLine="0" autoPict="0">
            <anchor moveWithCells="1">
              <from>
                <xdr:col>32</xdr:col>
                <xdr:colOff>0</xdr:colOff>
                <xdr:row>14</xdr:row>
                <xdr:rowOff>9525</xdr:rowOff>
              </from>
              <to>
                <xdr:col>33</xdr:col>
                <xdr:colOff>0</xdr:colOff>
                <xdr:row>14</xdr:row>
                <xdr:rowOff>209550</xdr:rowOff>
              </to>
            </anchor>
          </controlPr>
        </control>
      </mc:Choice>
    </mc:AlternateContent>
    <mc:AlternateContent xmlns:mc="http://schemas.openxmlformats.org/markup-compatibility/2006">
      <mc:Choice Requires="x14">
        <control shapeId="1171" r:id="rId80" name="Drop Down 147">
          <controlPr defaultSize="0" autoLine="0" autoPict="0">
            <anchor moveWithCells="1">
              <from>
                <xdr:col>32</xdr:col>
                <xdr:colOff>0</xdr:colOff>
                <xdr:row>13</xdr:row>
                <xdr:rowOff>9525</xdr:rowOff>
              </from>
              <to>
                <xdr:col>33</xdr:col>
                <xdr:colOff>0</xdr:colOff>
                <xdr:row>13</xdr:row>
                <xdr:rowOff>209550</xdr:rowOff>
              </to>
            </anchor>
          </controlPr>
        </control>
      </mc:Choice>
    </mc:AlternateContent>
    <mc:AlternateContent xmlns:mc="http://schemas.openxmlformats.org/markup-compatibility/2006">
      <mc:Choice Requires="x14">
        <control shapeId="1172" r:id="rId81" name="Drop Down 148">
          <controlPr defaultSize="0" autoLine="0" autoPict="0">
            <anchor moveWithCells="1">
              <from>
                <xdr:col>32</xdr:col>
                <xdr:colOff>0</xdr:colOff>
                <xdr:row>12</xdr:row>
                <xdr:rowOff>9525</xdr:rowOff>
              </from>
              <to>
                <xdr:col>33</xdr:col>
                <xdr:colOff>0</xdr:colOff>
                <xdr:row>12</xdr:row>
                <xdr:rowOff>209550</xdr:rowOff>
              </to>
            </anchor>
          </controlPr>
        </control>
      </mc:Choice>
    </mc:AlternateContent>
    <mc:AlternateContent xmlns:mc="http://schemas.openxmlformats.org/markup-compatibility/2006">
      <mc:Choice Requires="x14">
        <control shapeId="1173" r:id="rId82" name="Drop Down 149">
          <controlPr defaultSize="0" autoLine="0" autoPict="0">
            <anchor moveWithCells="1">
              <from>
                <xdr:col>32</xdr:col>
                <xdr:colOff>0</xdr:colOff>
                <xdr:row>11</xdr:row>
                <xdr:rowOff>9525</xdr:rowOff>
              </from>
              <to>
                <xdr:col>33</xdr:col>
                <xdr:colOff>0</xdr:colOff>
                <xdr:row>11</xdr:row>
                <xdr:rowOff>209550</xdr:rowOff>
              </to>
            </anchor>
          </controlPr>
        </control>
      </mc:Choice>
    </mc:AlternateContent>
    <mc:AlternateContent xmlns:mc="http://schemas.openxmlformats.org/markup-compatibility/2006">
      <mc:Choice Requires="x14">
        <control shapeId="1174" r:id="rId83" name="Drop Down 150">
          <controlPr defaultSize="0" autoLine="0" autoPict="0">
            <anchor moveWithCells="1">
              <from>
                <xdr:col>32</xdr:col>
                <xdr:colOff>0</xdr:colOff>
                <xdr:row>10</xdr:row>
                <xdr:rowOff>9525</xdr:rowOff>
              </from>
              <to>
                <xdr:col>33</xdr:col>
                <xdr:colOff>0</xdr:colOff>
                <xdr:row>10</xdr:row>
                <xdr:rowOff>209550</xdr:rowOff>
              </to>
            </anchor>
          </controlPr>
        </control>
      </mc:Choice>
    </mc:AlternateContent>
    <mc:AlternateContent xmlns:mc="http://schemas.openxmlformats.org/markup-compatibility/2006">
      <mc:Choice Requires="x14">
        <control shapeId="1175" r:id="rId84" name="Drop Down 151">
          <controlPr defaultSize="0" autoLine="0" autoPict="0">
            <anchor moveWithCells="1">
              <from>
                <xdr:col>32</xdr:col>
                <xdr:colOff>0</xdr:colOff>
                <xdr:row>9</xdr:row>
                <xdr:rowOff>9525</xdr:rowOff>
              </from>
              <to>
                <xdr:col>33</xdr:col>
                <xdr:colOff>0</xdr:colOff>
                <xdr:row>9</xdr:row>
                <xdr:rowOff>209550</xdr:rowOff>
              </to>
            </anchor>
          </controlPr>
        </control>
      </mc:Choice>
    </mc:AlternateContent>
    <mc:AlternateContent xmlns:mc="http://schemas.openxmlformats.org/markup-compatibility/2006">
      <mc:Choice Requires="x14">
        <control shapeId="1176" r:id="rId85" name="Drop Down 152">
          <controlPr defaultSize="0" autoLine="0" autoPict="0">
            <anchor moveWithCells="1">
              <from>
                <xdr:col>32</xdr:col>
                <xdr:colOff>0</xdr:colOff>
                <xdr:row>8</xdr:row>
                <xdr:rowOff>9525</xdr:rowOff>
              </from>
              <to>
                <xdr:col>33</xdr:col>
                <xdr:colOff>0</xdr:colOff>
                <xdr:row>8</xdr:row>
                <xdr:rowOff>209550</xdr:rowOff>
              </to>
            </anchor>
          </controlPr>
        </control>
      </mc:Choice>
    </mc:AlternateContent>
    <mc:AlternateContent xmlns:mc="http://schemas.openxmlformats.org/markup-compatibility/2006">
      <mc:Choice Requires="x14">
        <control shapeId="1177" r:id="rId86" name="Drop Down 153">
          <controlPr defaultSize="0" autoLine="0" autoPict="0">
            <anchor moveWithCells="1">
              <from>
                <xdr:col>32</xdr:col>
                <xdr:colOff>0</xdr:colOff>
                <xdr:row>7</xdr:row>
                <xdr:rowOff>9525</xdr:rowOff>
              </from>
              <to>
                <xdr:col>33</xdr:col>
                <xdr:colOff>0</xdr:colOff>
                <xdr:row>7</xdr:row>
                <xdr:rowOff>209550</xdr:rowOff>
              </to>
            </anchor>
          </controlPr>
        </control>
      </mc:Choice>
    </mc:AlternateContent>
    <mc:AlternateContent xmlns:mc="http://schemas.openxmlformats.org/markup-compatibility/2006">
      <mc:Choice Requires="x14">
        <control shapeId="1178" r:id="rId87" name="Drop Down 154">
          <controlPr defaultSize="0" autoLine="0" autoPict="0">
            <anchor moveWithCells="1">
              <from>
                <xdr:col>32</xdr:col>
                <xdr:colOff>0</xdr:colOff>
                <xdr:row>6</xdr:row>
                <xdr:rowOff>9525</xdr:rowOff>
              </from>
              <to>
                <xdr:col>33</xdr:col>
                <xdr:colOff>0</xdr:colOff>
                <xdr:row>6</xdr:row>
                <xdr:rowOff>209550</xdr:rowOff>
              </to>
            </anchor>
          </controlPr>
        </control>
      </mc:Choice>
    </mc:AlternateContent>
    <mc:AlternateContent xmlns:mc="http://schemas.openxmlformats.org/markup-compatibility/2006">
      <mc:Choice Requires="x14">
        <control shapeId="1179" r:id="rId88" name="Drop Down 155">
          <controlPr defaultSize="0" autoLine="0" autoPict="0">
            <anchor moveWithCells="1">
              <from>
                <xdr:col>32</xdr:col>
                <xdr:colOff>0</xdr:colOff>
                <xdr:row>5</xdr:row>
                <xdr:rowOff>9525</xdr:rowOff>
              </from>
              <to>
                <xdr:col>33</xdr:col>
                <xdr:colOff>0</xdr:colOff>
                <xdr:row>5</xdr:row>
                <xdr:rowOff>209550</xdr:rowOff>
              </to>
            </anchor>
          </controlPr>
        </control>
      </mc:Choice>
    </mc:AlternateContent>
    <mc:AlternateContent xmlns:mc="http://schemas.openxmlformats.org/markup-compatibility/2006">
      <mc:Choice Requires="x14">
        <control shapeId="1180" r:id="rId89" name="Drop Down 156">
          <controlPr defaultSize="0" autoLine="0" autoPict="0">
            <anchor moveWithCells="1">
              <from>
                <xdr:col>32</xdr:col>
                <xdr:colOff>0</xdr:colOff>
                <xdr:row>4</xdr:row>
                <xdr:rowOff>9525</xdr:rowOff>
              </from>
              <to>
                <xdr:col>33</xdr:col>
                <xdr:colOff>0</xdr:colOff>
                <xdr:row>4</xdr:row>
                <xdr:rowOff>209550</xdr:rowOff>
              </to>
            </anchor>
          </controlPr>
        </control>
      </mc:Choice>
    </mc:AlternateContent>
    <mc:AlternateContent xmlns:mc="http://schemas.openxmlformats.org/markup-compatibility/2006">
      <mc:Choice Requires="x14">
        <control shapeId="1181" r:id="rId90" name="Drop Down 157">
          <controlPr defaultSize="0" autoLine="0" autoPict="0">
            <anchor moveWithCells="1">
              <from>
                <xdr:col>32</xdr:col>
                <xdr:colOff>0</xdr:colOff>
                <xdr:row>3</xdr:row>
                <xdr:rowOff>9525</xdr:rowOff>
              </from>
              <to>
                <xdr:col>33</xdr:col>
                <xdr:colOff>0</xdr:colOff>
                <xdr:row>3</xdr:row>
                <xdr:rowOff>209550</xdr:rowOff>
              </to>
            </anchor>
          </controlPr>
        </control>
      </mc:Choice>
    </mc:AlternateContent>
    <mc:AlternateContent xmlns:mc="http://schemas.openxmlformats.org/markup-compatibility/2006">
      <mc:Choice Requires="x14">
        <control shapeId="1182" r:id="rId91" name="Drop Down 158">
          <controlPr defaultSize="0" autoLine="0" autoPict="0">
            <anchor moveWithCells="1">
              <from>
                <xdr:col>32</xdr:col>
                <xdr:colOff>0</xdr:colOff>
                <xdr:row>2</xdr:row>
                <xdr:rowOff>9525</xdr:rowOff>
              </from>
              <to>
                <xdr:col>33</xdr:col>
                <xdr:colOff>0</xdr:colOff>
                <xdr:row>2</xdr:row>
                <xdr:rowOff>209550</xdr:rowOff>
              </to>
            </anchor>
          </controlPr>
        </control>
      </mc:Choice>
    </mc:AlternateContent>
    <mc:AlternateContent xmlns:mc="http://schemas.openxmlformats.org/markup-compatibility/2006">
      <mc:Choice Requires="x14">
        <control shapeId="1183" r:id="rId92" name="Drop Down 159">
          <controlPr defaultSize="0" autoLine="0" autoPict="0">
            <anchor moveWithCells="1">
              <from>
                <xdr:col>33</xdr:col>
                <xdr:colOff>0</xdr:colOff>
                <xdr:row>15</xdr:row>
                <xdr:rowOff>9525</xdr:rowOff>
              </from>
              <to>
                <xdr:col>34</xdr:col>
                <xdr:colOff>0</xdr:colOff>
                <xdr:row>15</xdr:row>
                <xdr:rowOff>209550</xdr:rowOff>
              </to>
            </anchor>
          </controlPr>
        </control>
      </mc:Choice>
    </mc:AlternateContent>
    <mc:AlternateContent xmlns:mc="http://schemas.openxmlformats.org/markup-compatibility/2006">
      <mc:Choice Requires="x14">
        <control shapeId="1184" r:id="rId93" name="Drop Down 160">
          <controlPr defaultSize="0" autoLine="0" autoPict="0">
            <anchor moveWithCells="1">
              <from>
                <xdr:col>33</xdr:col>
                <xdr:colOff>0</xdr:colOff>
                <xdr:row>14</xdr:row>
                <xdr:rowOff>9525</xdr:rowOff>
              </from>
              <to>
                <xdr:col>34</xdr:col>
                <xdr:colOff>0</xdr:colOff>
                <xdr:row>14</xdr:row>
                <xdr:rowOff>209550</xdr:rowOff>
              </to>
            </anchor>
          </controlPr>
        </control>
      </mc:Choice>
    </mc:AlternateContent>
    <mc:AlternateContent xmlns:mc="http://schemas.openxmlformats.org/markup-compatibility/2006">
      <mc:Choice Requires="x14">
        <control shapeId="1185" r:id="rId94" name="Drop Down 161">
          <controlPr defaultSize="0" autoLine="0" autoPict="0">
            <anchor moveWithCells="1">
              <from>
                <xdr:col>33</xdr:col>
                <xdr:colOff>0</xdr:colOff>
                <xdr:row>13</xdr:row>
                <xdr:rowOff>9525</xdr:rowOff>
              </from>
              <to>
                <xdr:col>34</xdr:col>
                <xdr:colOff>0</xdr:colOff>
                <xdr:row>13</xdr:row>
                <xdr:rowOff>209550</xdr:rowOff>
              </to>
            </anchor>
          </controlPr>
        </control>
      </mc:Choice>
    </mc:AlternateContent>
    <mc:AlternateContent xmlns:mc="http://schemas.openxmlformats.org/markup-compatibility/2006">
      <mc:Choice Requires="x14">
        <control shapeId="1186" r:id="rId95" name="Drop Down 162">
          <controlPr defaultSize="0" autoLine="0" autoPict="0">
            <anchor moveWithCells="1">
              <from>
                <xdr:col>33</xdr:col>
                <xdr:colOff>0</xdr:colOff>
                <xdr:row>12</xdr:row>
                <xdr:rowOff>9525</xdr:rowOff>
              </from>
              <to>
                <xdr:col>34</xdr:col>
                <xdr:colOff>0</xdr:colOff>
                <xdr:row>12</xdr:row>
                <xdr:rowOff>209550</xdr:rowOff>
              </to>
            </anchor>
          </controlPr>
        </control>
      </mc:Choice>
    </mc:AlternateContent>
    <mc:AlternateContent xmlns:mc="http://schemas.openxmlformats.org/markup-compatibility/2006">
      <mc:Choice Requires="x14">
        <control shapeId="1187" r:id="rId96" name="Drop Down 163">
          <controlPr defaultSize="0" autoLine="0" autoPict="0">
            <anchor moveWithCells="1">
              <from>
                <xdr:col>33</xdr:col>
                <xdr:colOff>0</xdr:colOff>
                <xdr:row>11</xdr:row>
                <xdr:rowOff>9525</xdr:rowOff>
              </from>
              <to>
                <xdr:col>34</xdr:col>
                <xdr:colOff>0</xdr:colOff>
                <xdr:row>11</xdr:row>
                <xdr:rowOff>209550</xdr:rowOff>
              </to>
            </anchor>
          </controlPr>
        </control>
      </mc:Choice>
    </mc:AlternateContent>
    <mc:AlternateContent xmlns:mc="http://schemas.openxmlformats.org/markup-compatibility/2006">
      <mc:Choice Requires="x14">
        <control shapeId="1188" r:id="rId97" name="Drop Down 164">
          <controlPr defaultSize="0" autoLine="0" autoPict="0">
            <anchor moveWithCells="1">
              <from>
                <xdr:col>33</xdr:col>
                <xdr:colOff>0</xdr:colOff>
                <xdr:row>10</xdr:row>
                <xdr:rowOff>9525</xdr:rowOff>
              </from>
              <to>
                <xdr:col>34</xdr:col>
                <xdr:colOff>0</xdr:colOff>
                <xdr:row>10</xdr:row>
                <xdr:rowOff>209550</xdr:rowOff>
              </to>
            </anchor>
          </controlPr>
        </control>
      </mc:Choice>
    </mc:AlternateContent>
    <mc:AlternateContent xmlns:mc="http://schemas.openxmlformats.org/markup-compatibility/2006">
      <mc:Choice Requires="x14">
        <control shapeId="1189" r:id="rId98" name="Drop Down 165">
          <controlPr defaultSize="0" autoLine="0" autoPict="0">
            <anchor moveWithCells="1">
              <from>
                <xdr:col>33</xdr:col>
                <xdr:colOff>0</xdr:colOff>
                <xdr:row>9</xdr:row>
                <xdr:rowOff>9525</xdr:rowOff>
              </from>
              <to>
                <xdr:col>34</xdr:col>
                <xdr:colOff>0</xdr:colOff>
                <xdr:row>9</xdr:row>
                <xdr:rowOff>209550</xdr:rowOff>
              </to>
            </anchor>
          </controlPr>
        </control>
      </mc:Choice>
    </mc:AlternateContent>
    <mc:AlternateContent xmlns:mc="http://schemas.openxmlformats.org/markup-compatibility/2006">
      <mc:Choice Requires="x14">
        <control shapeId="1190" r:id="rId99" name="Drop Down 166">
          <controlPr defaultSize="0" autoLine="0" autoPict="0">
            <anchor moveWithCells="1">
              <from>
                <xdr:col>33</xdr:col>
                <xdr:colOff>0</xdr:colOff>
                <xdr:row>8</xdr:row>
                <xdr:rowOff>9525</xdr:rowOff>
              </from>
              <to>
                <xdr:col>34</xdr:col>
                <xdr:colOff>0</xdr:colOff>
                <xdr:row>8</xdr:row>
                <xdr:rowOff>209550</xdr:rowOff>
              </to>
            </anchor>
          </controlPr>
        </control>
      </mc:Choice>
    </mc:AlternateContent>
    <mc:AlternateContent xmlns:mc="http://schemas.openxmlformats.org/markup-compatibility/2006">
      <mc:Choice Requires="x14">
        <control shapeId="1191" r:id="rId100" name="Drop Down 167">
          <controlPr defaultSize="0" autoLine="0" autoPict="0">
            <anchor moveWithCells="1">
              <from>
                <xdr:col>33</xdr:col>
                <xdr:colOff>0</xdr:colOff>
                <xdr:row>7</xdr:row>
                <xdr:rowOff>9525</xdr:rowOff>
              </from>
              <to>
                <xdr:col>34</xdr:col>
                <xdr:colOff>0</xdr:colOff>
                <xdr:row>7</xdr:row>
                <xdr:rowOff>209550</xdr:rowOff>
              </to>
            </anchor>
          </controlPr>
        </control>
      </mc:Choice>
    </mc:AlternateContent>
    <mc:AlternateContent xmlns:mc="http://schemas.openxmlformats.org/markup-compatibility/2006">
      <mc:Choice Requires="x14">
        <control shapeId="1192" r:id="rId101" name="Drop Down 168">
          <controlPr defaultSize="0" autoLine="0" autoPict="0">
            <anchor moveWithCells="1">
              <from>
                <xdr:col>33</xdr:col>
                <xdr:colOff>0</xdr:colOff>
                <xdr:row>6</xdr:row>
                <xdr:rowOff>9525</xdr:rowOff>
              </from>
              <to>
                <xdr:col>34</xdr:col>
                <xdr:colOff>0</xdr:colOff>
                <xdr:row>6</xdr:row>
                <xdr:rowOff>209550</xdr:rowOff>
              </to>
            </anchor>
          </controlPr>
        </control>
      </mc:Choice>
    </mc:AlternateContent>
    <mc:AlternateContent xmlns:mc="http://schemas.openxmlformats.org/markup-compatibility/2006">
      <mc:Choice Requires="x14">
        <control shapeId="1193" r:id="rId102" name="Drop Down 169">
          <controlPr defaultSize="0" autoLine="0" autoPict="0">
            <anchor moveWithCells="1">
              <from>
                <xdr:col>33</xdr:col>
                <xdr:colOff>0</xdr:colOff>
                <xdr:row>5</xdr:row>
                <xdr:rowOff>9525</xdr:rowOff>
              </from>
              <to>
                <xdr:col>34</xdr:col>
                <xdr:colOff>0</xdr:colOff>
                <xdr:row>5</xdr:row>
                <xdr:rowOff>209550</xdr:rowOff>
              </to>
            </anchor>
          </controlPr>
        </control>
      </mc:Choice>
    </mc:AlternateContent>
    <mc:AlternateContent xmlns:mc="http://schemas.openxmlformats.org/markup-compatibility/2006">
      <mc:Choice Requires="x14">
        <control shapeId="1194" r:id="rId103" name="Drop Down 170">
          <controlPr defaultSize="0" autoLine="0" autoPict="0">
            <anchor moveWithCells="1">
              <from>
                <xdr:col>33</xdr:col>
                <xdr:colOff>0</xdr:colOff>
                <xdr:row>4</xdr:row>
                <xdr:rowOff>9525</xdr:rowOff>
              </from>
              <to>
                <xdr:col>34</xdr:col>
                <xdr:colOff>0</xdr:colOff>
                <xdr:row>4</xdr:row>
                <xdr:rowOff>209550</xdr:rowOff>
              </to>
            </anchor>
          </controlPr>
        </control>
      </mc:Choice>
    </mc:AlternateContent>
    <mc:AlternateContent xmlns:mc="http://schemas.openxmlformats.org/markup-compatibility/2006">
      <mc:Choice Requires="x14">
        <control shapeId="1195" r:id="rId104" name="Drop Down 171">
          <controlPr defaultSize="0" autoLine="0" autoPict="0">
            <anchor moveWithCells="1">
              <from>
                <xdr:col>33</xdr:col>
                <xdr:colOff>0</xdr:colOff>
                <xdr:row>3</xdr:row>
                <xdr:rowOff>9525</xdr:rowOff>
              </from>
              <to>
                <xdr:col>34</xdr:col>
                <xdr:colOff>0</xdr:colOff>
                <xdr:row>3</xdr:row>
                <xdr:rowOff>209550</xdr:rowOff>
              </to>
            </anchor>
          </controlPr>
        </control>
      </mc:Choice>
    </mc:AlternateContent>
    <mc:AlternateContent xmlns:mc="http://schemas.openxmlformats.org/markup-compatibility/2006">
      <mc:Choice Requires="x14">
        <control shapeId="1196" r:id="rId105" name="Drop Down 172">
          <controlPr defaultSize="0" autoLine="0" autoPict="0">
            <anchor moveWithCells="1">
              <from>
                <xdr:col>33</xdr:col>
                <xdr:colOff>0</xdr:colOff>
                <xdr:row>2</xdr:row>
                <xdr:rowOff>9525</xdr:rowOff>
              </from>
              <to>
                <xdr:col>34</xdr:col>
                <xdr:colOff>0</xdr:colOff>
                <xdr:row>2</xdr:row>
                <xdr:rowOff>209550</xdr:rowOff>
              </to>
            </anchor>
          </controlPr>
        </control>
      </mc:Choice>
    </mc:AlternateContent>
    <mc:AlternateContent xmlns:mc="http://schemas.openxmlformats.org/markup-compatibility/2006">
      <mc:Choice Requires="x14">
        <control shapeId="1197" r:id="rId106" name="Drop Down 173">
          <controlPr defaultSize="0" autoLine="0" autoPict="0">
            <anchor moveWithCells="1">
              <from>
                <xdr:col>34</xdr:col>
                <xdr:colOff>0</xdr:colOff>
                <xdr:row>15</xdr:row>
                <xdr:rowOff>9525</xdr:rowOff>
              </from>
              <to>
                <xdr:col>35</xdr:col>
                <xdr:colOff>0</xdr:colOff>
                <xdr:row>15</xdr:row>
                <xdr:rowOff>209550</xdr:rowOff>
              </to>
            </anchor>
          </controlPr>
        </control>
      </mc:Choice>
    </mc:AlternateContent>
    <mc:AlternateContent xmlns:mc="http://schemas.openxmlformats.org/markup-compatibility/2006">
      <mc:Choice Requires="x14">
        <control shapeId="1198" r:id="rId107" name="Drop Down 174">
          <controlPr defaultSize="0" autoLine="0" autoPict="0">
            <anchor moveWithCells="1">
              <from>
                <xdr:col>34</xdr:col>
                <xdr:colOff>0</xdr:colOff>
                <xdr:row>14</xdr:row>
                <xdr:rowOff>9525</xdr:rowOff>
              </from>
              <to>
                <xdr:col>35</xdr:col>
                <xdr:colOff>0</xdr:colOff>
                <xdr:row>14</xdr:row>
                <xdr:rowOff>209550</xdr:rowOff>
              </to>
            </anchor>
          </controlPr>
        </control>
      </mc:Choice>
    </mc:AlternateContent>
    <mc:AlternateContent xmlns:mc="http://schemas.openxmlformats.org/markup-compatibility/2006">
      <mc:Choice Requires="x14">
        <control shapeId="1199" r:id="rId108" name="Drop Down 175">
          <controlPr defaultSize="0" autoLine="0" autoPict="0">
            <anchor moveWithCells="1">
              <from>
                <xdr:col>34</xdr:col>
                <xdr:colOff>0</xdr:colOff>
                <xdr:row>13</xdr:row>
                <xdr:rowOff>9525</xdr:rowOff>
              </from>
              <to>
                <xdr:col>35</xdr:col>
                <xdr:colOff>0</xdr:colOff>
                <xdr:row>13</xdr:row>
                <xdr:rowOff>209550</xdr:rowOff>
              </to>
            </anchor>
          </controlPr>
        </control>
      </mc:Choice>
    </mc:AlternateContent>
    <mc:AlternateContent xmlns:mc="http://schemas.openxmlformats.org/markup-compatibility/2006">
      <mc:Choice Requires="x14">
        <control shapeId="1200" r:id="rId109" name="Drop Down 176">
          <controlPr defaultSize="0" autoLine="0" autoPict="0">
            <anchor moveWithCells="1">
              <from>
                <xdr:col>34</xdr:col>
                <xdr:colOff>0</xdr:colOff>
                <xdr:row>12</xdr:row>
                <xdr:rowOff>9525</xdr:rowOff>
              </from>
              <to>
                <xdr:col>35</xdr:col>
                <xdr:colOff>0</xdr:colOff>
                <xdr:row>12</xdr:row>
                <xdr:rowOff>209550</xdr:rowOff>
              </to>
            </anchor>
          </controlPr>
        </control>
      </mc:Choice>
    </mc:AlternateContent>
    <mc:AlternateContent xmlns:mc="http://schemas.openxmlformats.org/markup-compatibility/2006">
      <mc:Choice Requires="x14">
        <control shapeId="1201" r:id="rId110" name="Drop Down 177">
          <controlPr defaultSize="0" autoLine="0" autoPict="0">
            <anchor moveWithCells="1">
              <from>
                <xdr:col>34</xdr:col>
                <xdr:colOff>0</xdr:colOff>
                <xdr:row>11</xdr:row>
                <xdr:rowOff>9525</xdr:rowOff>
              </from>
              <to>
                <xdr:col>35</xdr:col>
                <xdr:colOff>0</xdr:colOff>
                <xdr:row>11</xdr:row>
                <xdr:rowOff>209550</xdr:rowOff>
              </to>
            </anchor>
          </controlPr>
        </control>
      </mc:Choice>
    </mc:AlternateContent>
    <mc:AlternateContent xmlns:mc="http://schemas.openxmlformats.org/markup-compatibility/2006">
      <mc:Choice Requires="x14">
        <control shapeId="1202" r:id="rId111" name="Drop Down 178">
          <controlPr defaultSize="0" autoLine="0" autoPict="0">
            <anchor moveWithCells="1">
              <from>
                <xdr:col>34</xdr:col>
                <xdr:colOff>0</xdr:colOff>
                <xdr:row>10</xdr:row>
                <xdr:rowOff>9525</xdr:rowOff>
              </from>
              <to>
                <xdr:col>35</xdr:col>
                <xdr:colOff>0</xdr:colOff>
                <xdr:row>10</xdr:row>
                <xdr:rowOff>209550</xdr:rowOff>
              </to>
            </anchor>
          </controlPr>
        </control>
      </mc:Choice>
    </mc:AlternateContent>
    <mc:AlternateContent xmlns:mc="http://schemas.openxmlformats.org/markup-compatibility/2006">
      <mc:Choice Requires="x14">
        <control shapeId="1203" r:id="rId112" name="Drop Down 179">
          <controlPr defaultSize="0" autoLine="0" autoPict="0">
            <anchor moveWithCells="1">
              <from>
                <xdr:col>34</xdr:col>
                <xdr:colOff>0</xdr:colOff>
                <xdr:row>9</xdr:row>
                <xdr:rowOff>9525</xdr:rowOff>
              </from>
              <to>
                <xdr:col>35</xdr:col>
                <xdr:colOff>0</xdr:colOff>
                <xdr:row>9</xdr:row>
                <xdr:rowOff>209550</xdr:rowOff>
              </to>
            </anchor>
          </controlPr>
        </control>
      </mc:Choice>
    </mc:AlternateContent>
    <mc:AlternateContent xmlns:mc="http://schemas.openxmlformats.org/markup-compatibility/2006">
      <mc:Choice Requires="x14">
        <control shapeId="1204" r:id="rId113" name="Drop Down 180">
          <controlPr defaultSize="0" autoLine="0" autoPict="0">
            <anchor moveWithCells="1">
              <from>
                <xdr:col>34</xdr:col>
                <xdr:colOff>0</xdr:colOff>
                <xdr:row>8</xdr:row>
                <xdr:rowOff>9525</xdr:rowOff>
              </from>
              <to>
                <xdr:col>35</xdr:col>
                <xdr:colOff>0</xdr:colOff>
                <xdr:row>8</xdr:row>
                <xdr:rowOff>209550</xdr:rowOff>
              </to>
            </anchor>
          </controlPr>
        </control>
      </mc:Choice>
    </mc:AlternateContent>
    <mc:AlternateContent xmlns:mc="http://schemas.openxmlformats.org/markup-compatibility/2006">
      <mc:Choice Requires="x14">
        <control shapeId="1205" r:id="rId114" name="Drop Down 181">
          <controlPr defaultSize="0" autoLine="0" autoPict="0">
            <anchor moveWithCells="1">
              <from>
                <xdr:col>34</xdr:col>
                <xdr:colOff>0</xdr:colOff>
                <xdr:row>2</xdr:row>
                <xdr:rowOff>9525</xdr:rowOff>
              </from>
              <to>
                <xdr:col>35</xdr:col>
                <xdr:colOff>0</xdr:colOff>
                <xdr:row>2</xdr:row>
                <xdr:rowOff>209550</xdr:rowOff>
              </to>
            </anchor>
          </controlPr>
        </control>
      </mc:Choice>
    </mc:AlternateContent>
    <mc:AlternateContent xmlns:mc="http://schemas.openxmlformats.org/markup-compatibility/2006">
      <mc:Choice Requires="x14">
        <control shapeId="1206" r:id="rId115" name="Drop Down 182">
          <controlPr defaultSize="0" autoLine="0" autoPict="0">
            <anchor moveWithCells="1">
              <from>
                <xdr:col>34</xdr:col>
                <xdr:colOff>0</xdr:colOff>
                <xdr:row>3</xdr:row>
                <xdr:rowOff>9525</xdr:rowOff>
              </from>
              <to>
                <xdr:col>35</xdr:col>
                <xdr:colOff>0</xdr:colOff>
                <xdr:row>3</xdr:row>
                <xdr:rowOff>209550</xdr:rowOff>
              </to>
            </anchor>
          </controlPr>
        </control>
      </mc:Choice>
    </mc:AlternateContent>
    <mc:AlternateContent xmlns:mc="http://schemas.openxmlformats.org/markup-compatibility/2006">
      <mc:Choice Requires="x14">
        <control shapeId="1207" r:id="rId116" name="Drop Down 183">
          <controlPr defaultSize="0" autoLine="0" autoPict="0">
            <anchor moveWithCells="1">
              <from>
                <xdr:col>34</xdr:col>
                <xdr:colOff>0</xdr:colOff>
                <xdr:row>4</xdr:row>
                <xdr:rowOff>9525</xdr:rowOff>
              </from>
              <to>
                <xdr:col>35</xdr:col>
                <xdr:colOff>0</xdr:colOff>
                <xdr:row>4</xdr:row>
                <xdr:rowOff>209550</xdr:rowOff>
              </to>
            </anchor>
          </controlPr>
        </control>
      </mc:Choice>
    </mc:AlternateContent>
    <mc:AlternateContent xmlns:mc="http://schemas.openxmlformats.org/markup-compatibility/2006">
      <mc:Choice Requires="x14">
        <control shapeId="1208" r:id="rId117" name="Drop Down 184">
          <controlPr defaultSize="0" autoLine="0" autoPict="0">
            <anchor moveWithCells="1">
              <from>
                <xdr:col>34</xdr:col>
                <xdr:colOff>0</xdr:colOff>
                <xdr:row>5</xdr:row>
                <xdr:rowOff>9525</xdr:rowOff>
              </from>
              <to>
                <xdr:col>35</xdr:col>
                <xdr:colOff>0</xdr:colOff>
                <xdr:row>5</xdr:row>
                <xdr:rowOff>209550</xdr:rowOff>
              </to>
            </anchor>
          </controlPr>
        </control>
      </mc:Choice>
    </mc:AlternateContent>
    <mc:AlternateContent xmlns:mc="http://schemas.openxmlformats.org/markup-compatibility/2006">
      <mc:Choice Requires="x14">
        <control shapeId="1209" r:id="rId118" name="Drop Down 185">
          <controlPr defaultSize="0" autoLine="0" autoPict="0">
            <anchor moveWithCells="1">
              <from>
                <xdr:col>34</xdr:col>
                <xdr:colOff>0</xdr:colOff>
                <xdr:row>6</xdr:row>
                <xdr:rowOff>9525</xdr:rowOff>
              </from>
              <to>
                <xdr:col>35</xdr:col>
                <xdr:colOff>0</xdr:colOff>
                <xdr:row>6</xdr:row>
                <xdr:rowOff>209550</xdr:rowOff>
              </to>
            </anchor>
          </controlPr>
        </control>
      </mc:Choice>
    </mc:AlternateContent>
    <mc:AlternateContent xmlns:mc="http://schemas.openxmlformats.org/markup-compatibility/2006">
      <mc:Choice Requires="x14">
        <control shapeId="1210" r:id="rId119" name="Drop Down 186">
          <controlPr defaultSize="0" autoLine="0" autoPict="0">
            <anchor moveWithCells="1">
              <from>
                <xdr:col>34</xdr:col>
                <xdr:colOff>0</xdr:colOff>
                <xdr:row>7</xdr:row>
                <xdr:rowOff>9525</xdr:rowOff>
              </from>
              <to>
                <xdr:col>35</xdr:col>
                <xdr:colOff>0</xdr:colOff>
                <xdr:row>7</xdr:row>
                <xdr:rowOff>209550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D206"/>
  <sheetViews>
    <sheetView workbookViewId="0">
      <pane ySplit="6" topLeftCell="A7" activePane="bottomLeft" state="frozen"/>
      <selection activeCell="A7" sqref="A7"/>
      <selection pane="bottomLeft" activeCell="X20" sqref="X20"/>
    </sheetView>
  </sheetViews>
  <sheetFormatPr defaultColWidth="0" defaultRowHeight="0" customHeight="1" zeroHeight="1" x14ac:dyDescent="0.2"/>
  <cols>
    <col min="1" max="1" width="3.7109375" style="105" customWidth="1"/>
    <col min="2" max="3" width="3.7109375" style="58" customWidth="1"/>
    <col min="4" max="4" width="21.7109375" style="91" customWidth="1"/>
    <col min="5" max="5" width="3.7109375" style="58" customWidth="1"/>
    <col min="6" max="6" width="0.85546875" style="58" customWidth="1"/>
    <col min="7" max="7" width="3.7109375" style="58" customWidth="1"/>
    <col min="8" max="8" width="3.7109375" style="159" customWidth="1"/>
    <col min="9" max="9" width="0.85546875" style="160" customWidth="1"/>
    <col min="10" max="10" width="3.7109375" style="161" customWidth="1"/>
    <col min="11" max="11" width="2.7109375" style="146" customWidth="1"/>
    <col min="12" max="12" width="0.85546875" style="147" customWidth="1"/>
    <col min="13" max="14" width="2.7109375" style="146" customWidth="1"/>
    <col min="15" max="15" width="0.85546875" style="146" customWidth="1"/>
    <col min="16" max="17" width="2.7109375" style="146" customWidth="1"/>
    <col min="18" max="18" width="0.85546875" style="147" customWidth="1"/>
    <col min="19" max="19" width="2.7109375" style="146" customWidth="1"/>
    <col min="20" max="20" width="5.7109375" style="58" customWidth="1"/>
    <col min="21" max="21" width="4.28515625" style="58" customWidth="1"/>
    <col min="22" max="22" width="5.28515625" style="58" customWidth="1"/>
    <col min="23" max="23" width="4.140625" style="58" customWidth="1"/>
    <col min="24" max="24" width="87.28515625" style="58" customWidth="1"/>
    <col min="25" max="25" width="1.42578125" style="232" customWidth="1"/>
    <col min="26" max="16384" width="9.140625" style="58" hidden="1"/>
  </cols>
  <sheetData>
    <row r="1" spans="1:30" ht="12.75" x14ac:dyDescent="0.2">
      <c r="A1" s="163" t="s">
        <v>80</v>
      </c>
      <c r="B1" s="164" t="s">
        <v>81</v>
      </c>
      <c r="C1" s="165" t="s">
        <v>13</v>
      </c>
      <c r="D1" s="106"/>
      <c r="E1" s="71"/>
      <c r="F1" s="72" t="s">
        <v>82</v>
      </c>
      <c r="G1" s="73"/>
      <c r="H1" s="74"/>
      <c r="I1" s="72" t="s">
        <v>7</v>
      </c>
      <c r="J1" s="73"/>
      <c r="K1" s="138"/>
      <c r="L1" s="139" t="s">
        <v>87</v>
      </c>
      <c r="M1" s="140"/>
      <c r="N1" s="141"/>
      <c r="O1" s="139" t="s">
        <v>86</v>
      </c>
      <c r="P1" s="140"/>
      <c r="Q1" s="141"/>
      <c r="R1" s="139" t="s">
        <v>14</v>
      </c>
      <c r="S1" s="140"/>
      <c r="T1" s="74" t="s">
        <v>631</v>
      </c>
      <c r="U1" s="107" t="s">
        <v>632</v>
      </c>
      <c r="V1" s="56"/>
      <c r="W1" s="57"/>
      <c r="X1" s="57"/>
      <c r="Y1" s="70"/>
    </row>
    <row r="2" spans="1:30" ht="15.75" x14ac:dyDescent="0.25">
      <c r="A2" s="179">
        <f>SUM(AA:AA)</f>
        <v>9</v>
      </c>
      <c r="B2" s="180">
        <f>SUM(AB:AB)</f>
        <v>1</v>
      </c>
      <c r="C2" s="181">
        <f>SUM(AC:AC)</f>
        <v>1</v>
      </c>
      <c r="D2" s="87" t="s">
        <v>630</v>
      </c>
      <c r="E2" s="172">
        <f>SUM(E6:E206)</f>
        <v>28</v>
      </c>
      <c r="F2" s="51" t="s">
        <v>15</v>
      </c>
      <c r="G2" s="170">
        <f>SUM(G7:G206)</f>
        <v>8</v>
      </c>
      <c r="H2" s="171">
        <f>SUM(H7:H206)</f>
        <v>18</v>
      </c>
      <c r="I2" s="51" t="s">
        <v>15</v>
      </c>
      <c r="J2" s="170">
        <f>SUM(J7:J206)</f>
        <v>29</v>
      </c>
      <c r="K2" s="169">
        <f>SUM(K7:K206)</f>
        <v>13</v>
      </c>
      <c r="L2" s="142" t="s">
        <v>15</v>
      </c>
      <c r="M2" s="167">
        <f>SUM(M7:M206)</f>
        <v>11</v>
      </c>
      <c r="N2" s="168">
        <f>SUM(N7:N206)</f>
        <v>4</v>
      </c>
      <c r="O2" s="142" t="s">
        <v>15</v>
      </c>
      <c r="P2" s="167">
        <f>SUM(P7:P206)</f>
        <v>11</v>
      </c>
      <c r="Q2" s="168">
        <f>SUM(Q7:Q206)</f>
        <v>1</v>
      </c>
      <c r="R2" s="142" t="s">
        <v>15</v>
      </c>
      <c r="S2" s="167">
        <f>SUM(S7:S206)</f>
        <v>7</v>
      </c>
      <c r="T2" s="166">
        <f>SUM(T7:T206)/AD2</f>
        <v>20.90909090909091</v>
      </c>
      <c r="U2" s="108" t="s">
        <v>16</v>
      </c>
      <c r="V2" s="68"/>
      <c r="W2" s="60"/>
      <c r="X2" s="60"/>
      <c r="Y2" s="70"/>
      <c r="AD2" s="58">
        <f>IF(A2+B2+C2=0,1,A2+B2+C2)</f>
        <v>11</v>
      </c>
    </row>
    <row r="3" spans="1:30" ht="13.5" thickBot="1" x14ac:dyDescent="0.25">
      <c r="A3" s="182">
        <f>A2/AD2</f>
        <v>0.81818181818181823</v>
      </c>
      <c r="B3" s="183">
        <f>B2/AD2</f>
        <v>9.0909090909090912E-2</v>
      </c>
      <c r="C3" s="184">
        <f>C2/AD2</f>
        <v>9.0909090909090912E-2</v>
      </c>
      <c r="D3" s="88"/>
      <c r="E3" s="173">
        <f>E2/$AD2</f>
        <v>2.5454545454545454</v>
      </c>
      <c r="F3" s="52" t="s">
        <v>15</v>
      </c>
      <c r="G3" s="174">
        <f>G2/$AD2</f>
        <v>0.72727272727272729</v>
      </c>
      <c r="H3" s="175">
        <f>H2/$AD2</f>
        <v>1.6363636363636365</v>
      </c>
      <c r="I3" s="118" t="s">
        <v>15</v>
      </c>
      <c r="J3" s="174">
        <f>J2/$AD2</f>
        <v>2.6363636363636362</v>
      </c>
      <c r="K3" s="176">
        <f>K2/AD2</f>
        <v>1.1818181818181819</v>
      </c>
      <c r="L3" s="118" t="s">
        <v>15</v>
      </c>
      <c r="M3" s="177">
        <f>M2/AD2</f>
        <v>1</v>
      </c>
      <c r="N3" s="178">
        <f>N2/AD2</f>
        <v>0.36363636363636365</v>
      </c>
      <c r="O3" s="52" t="s">
        <v>15</v>
      </c>
      <c r="P3" s="177">
        <f>P2/AD2</f>
        <v>1</v>
      </c>
      <c r="Q3" s="178">
        <f>Q2/AD2</f>
        <v>9.0909090909090912E-2</v>
      </c>
      <c r="R3" s="52" t="s">
        <v>15</v>
      </c>
      <c r="S3" s="177">
        <f>S2/AD2</f>
        <v>0.63636363636363635</v>
      </c>
      <c r="T3" s="53"/>
      <c r="U3" s="109"/>
      <c r="V3" s="69"/>
      <c r="W3" s="70"/>
      <c r="X3" s="70"/>
      <c r="Y3" s="70"/>
    </row>
    <row r="4" spans="1:30" s="62" customFormat="1" ht="13.5" thickBot="1" x14ac:dyDescent="0.25">
      <c r="A4" s="102"/>
      <c r="B4" s="66"/>
      <c r="C4" s="66"/>
      <c r="D4" s="89"/>
      <c r="E4" s="54"/>
      <c r="F4" s="66"/>
      <c r="G4" s="67"/>
      <c r="H4" s="272"/>
      <c r="I4" s="66"/>
      <c r="J4" s="67"/>
      <c r="K4" s="143"/>
      <c r="L4" s="144"/>
      <c r="M4" s="143"/>
      <c r="N4" s="145"/>
      <c r="O4" s="144"/>
      <c r="P4" s="143"/>
      <c r="Q4" s="145"/>
      <c r="R4" s="144"/>
      <c r="S4" s="143"/>
      <c r="T4" s="54"/>
      <c r="U4" s="55"/>
      <c r="V4" s="57"/>
      <c r="W4" s="57"/>
      <c r="X4" s="57"/>
      <c r="Y4" s="70"/>
    </row>
    <row r="5" spans="1:30" s="96" customFormat="1" ht="12.75" x14ac:dyDescent="0.2">
      <c r="A5" s="408"/>
      <c r="B5" s="410"/>
      <c r="C5" s="409"/>
      <c r="D5" s="93" t="s">
        <v>629</v>
      </c>
      <c r="E5" s="94"/>
      <c r="F5" s="92" t="s">
        <v>6</v>
      </c>
      <c r="G5" s="95"/>
      <c r="H5" s="156"/>
      <c r="I5" s="132" t="s">
        <v>7</v>
      </c>
      <c r="J5" s="131"/>
      <c r="K5" s="134"/>
      <c r="L5" s="135" t="s">
        <v>87</v>
      </c>
      <c r="M5" s="136"/>
      <c r="N5" s="137"/>
      <c r="O5" s="135" t="s">
        <v>86</v>
      </c>
      <c r="P5" s="136"/>
      <c r="Q5" s="137"/>
      <c r="R5" s="135" t="s">
        <v>14</v>
      </c>
      <c r="S5" s="136"/>
      <c r="T5" s="408" t="s">
        <v>627</v>
      </c>
      <c r="U5" s="409"/>
      <c r="V5" s="408" t="s">
        <v>626</v>
      </c>
      <c r="W5" s="409"/>
      <c r="X5" s="233" t="s">
        <v>628</v>
      </c>
      <c r="Y5" s="230"/>
    </row>
    <row r="6" spans="1:30" s="101" customFormat="1" ht="2.1" customHeight="1" x14ac:dyDescent="0.2">
      <c r="A6" s="103">
        <v>0</v>
      </c>
      <c r="B6" s="97"/>
      <c r="C6" s="97"/>
      <c r="D6" s="98"/>
      <c r="E6" s="79"/>
      <c r="F6" s="61"/>
      <c r="G6" s="99"/>
      <c r="H6" s="157"/>
      <c r="I6" s="133"/>
      <c r="J6" s="130"/>
      <c r="K6" s="148"/>
      <c r="L6" s="149"/>
      <c r="M6" s="150"/>
      <c r="N6" s="151"/>
      <c r="O6" s="152"/>
      <c r="P6" s="150"/>
      <c r="Q6" s="151"/>
      <c r="R6" s="152"/>
      <c r="S6" s="150"/>
      <c r="T6" s="79"/>
      <c r="U6" s="59"/>
      <c r="V6" s="79"/>
      <c r="W6" s="60"/>
      <c r="X6" s="60"/>
      <c r="Y6" s="100"/>
    </row>
    <row r="7" spans="1:30" s="227" customFormat="1" ht="18" customHeight="1" x14ac:dyDescent="0.2">
      <c r="A7" s="104">
        <f>A6+1</f>
        <v>1</v>
      </c>
      <c r="B7" s="406" t="str">
        <f>IF(AA7=1,"won",IF(AB7=1,"tied",IF(AC7=1,"lost","")))</f>
        <v>won</v>
      </c>
      <c r="C7" s="407"/>
      <c r="D7" s="90" t="s">
        <v>1096</v>
      </c>
      <c r="E7" s="1">
        <v>3</v>
      </c>
      <c r="F7" s="76" t="s">
        <v>15</v>
      </c>
      <c r="G7" s="2">
        <v>0</v>
      </c>
      <c r="H7" s="158">
        <f t="shared" ref="H7:H38" si="0">K7+N7+Q7</f>
        <v>1</v>
      </c>
      <c r="I7" s="76" t="s">
        <v>15</v>
      </c>
      <c r="J7" s="162">
        <f t="shared" ref="J7:J38" si="1">M7+P7+S7</f>
        <v>2</v>
      </c>
      <c r="K7" s="153"/>
      <c r="L7" s="76" t="s">
        <v>15</v>
      </c>
      <c r="M7" s="154"/>
      <c r="N7" s="155">
        <v>1</v>
      </c>
      <c r="O7" s="76" t="s">
        <v>15</v>
      </c>
      <c r="P7" s="154">
        <v>1</v>
      </c>
      <c r="Q7" s="155"/>
      <c r="R7" s="76" t="s">
        <v>15</v>
      </c>
      <c r="S7" s="154">
        <v>1</v>
      </c>
      <c r="T7" s="3">
        <v>13</v>
      </c>
      <c r="U7" s="75" t="s">
        <v>16</v>
      </c>
      <c r="V7" s="3">
        <v>20</v>
      </c>
      <c r="W7" s="228" t="s">
        <v>17</v>
      </c>
      <c r="X7" s="270" t="s">
        <v>1108</v>
      </c>
      <c r="Y7" s="231"/>
      <c r="AA7" s="227">
        <f>IF(E7&gt;G7,IF(G7&lt;&gt;"",1))</f>
        <v>1</v>
      </c>
      <c r="AB7" s="227" t="b">
        <f>IF(E7=G7,IF(G7&lt;&gt;"",1))</f>
        <v>0</v>
      </c>
      <c r="AC7" s="227" t="b">
        <f>IF(E7&lt;G7,IF(E7&lt;&gt;"",1))</f>
        <v>0</v>
      </c>
    </row>
    <row r="8" spans="1:30" s="62" customFormat="1" ht="18" customHeight="1" x14ac:dyDescent="0.2">
      <c r="A8" s="215">
        <f>A7+1</f>
        <v>2</v>
      </c>
      <c r="B8" s="411" t="str">
        <f>IF(AA8=1,"won",IF(AB8=1,"tied",IF(AC8=1,"lost","")))</f>
        <v>won</v>
      </c>
      <c r="C8" s="412"/>
      <c r="D8" s="216" t="s">
        <v>1097</v>
      </c>
      <c r="E8" s="217">
        <v>5</v>
      </c>
      <c r="F8" s="218" t="s">
        <v>15</v>
      </c>
      <c r="G8" s="219">
        <v>0</v>
      </c>
      <c r="H8" s="220">
        <f t="shared" si="0"/>
        <v>2</v>
      </c>
      <c r="I8" s="218" t="s">
        <v>15</v>
      </c>
      <c r="J8" s="221">
        <f t="shared" si="1"/>
        <v>2</v>
      </c>
      <c r="K8" s="222">
        <v>1</v>
      </c>
      <c r="L8" s="218" t="s">
        <v>15</v>
      </c>
      <c r="M8" s="223"/>
      <c r="N8" s="224">
        <v>1</v>
      </c>
      <c r="O8" s="218" t="s">
        <v>15</v>
      </c>
      <c r="P8" s="223">
        <v>1</v>
      </c>
      <c r="Q8" s="224"/>
      <c r="R8" s="218" t="s">
        <v>15</v>
      </c>
      <c r="S8" s="223">
        <v>1</v>
      </c>
      <c r="T8" s="225">
        <v>18</v>
      </c>
      <c r="U8" s="226" t="s">
        <v>16</v>
      </c>
      <c r="V8" s="225">
        <v>50</v>
      </c>
      <c r="W8" s="229" t="s">
        <v>17</v>
      </c>
      <c r="X8" s="271"/>
      <c r="Y8" s="231"/>
      <c r="AA8" s="62">
        <f>IF(E8&gt;G8,IF(G8&lt;&gt;"",1))</f>
        <v>1</v>
      </c>
      <c r="AB8" s="62" t="b">
        <f>IF(E8=G8,IF(G8&lt;&gt;"",1))</f>
        <v>0</v>
      </c>
      <c r="AC8" s="62" t="b">
        <f>IF(E8&lt;G8,IF(E8&lt;&gt;"",1))</f>
        <v>0</v>
      </c>
    </row>
    <row r="9" spans="1:30" s="62" customFormat="1" ht="18" customHeight="1" x14ac:dyDescent="0.2">
      <c r="A9" s="104">
        <f t="shared" ref="A9:A72" si="2">A8+1</f>
        <v>3</v>
      </c>
      <c r="B9" s="406" t="str">
        <f t="shared" ref="B9:B72" si="3">IF(AA9=1,"won",IF(AB9=1,"tied",IF(AC9=1,"lost","")))</f>
        <v>won</v>
      </c>
      <c r="C9" s="407"/>
      <c r="D9" s="90" t="s">
        <v>1098</v>
      </c>
      <c r="E9" s="1">
        <v>3</v>
      </c>
      <c r="F9" s="76" t="s">
        <v>15</v>
      </c>
      <c r="G9" s="2">
        <v>0</v>
      </c>
      <c r="H9" s="158">
        <f t="shared" si="0"/>
        <v>1</v>
      </c>
      <c r="I9" s="76" t="s">
        <v>15</v>
      </c>
      <c r="J9" s="162">
        <f t="shared" si="1"/>
        <v>2</v>
      </c>
      <c r="K9" s="153"/>
      <c r="L9" s="76" t="s">
        <v>15</v>
      </c>
      <c r="M9" s="154">
        <v>1</v>
      </c>
      <c r="N9" s="155">
        <v>1</v>
      </c>
      <c r="O9" s="76" t="s">
        <v>15</v>
      </c>
      <c r="P9" s="154">
        <v>1</v>
      </c>
      <c r="Q9" s="155"/>
      <c r="R9" s="76" t="s">
        <v>15</v>
      </c>
      <c r="S9" s="154"/>
      <c r="T9" s="3">
        <v>12</v>
      </c>
      <c r="U9" s="75" t="s">
        <v>16</v>
      </c>
      <c r="V9" s="3">
        <v>60</v>
      </c>
      <c r="W9" s="228" t="s">
        <v>17</v>
      </c>
      <c r="X9" s="270" t="s">
        <v>1109</v>
      </c>
      <c r="Y9" s="231"/>
      <c r="AA9" s="62">
        <f t="shared" ref="AA9:AA72" si="4">IF(E9&gt;G9,IF(G9&lt;&gt;"",1))</f>
        <v>1</v>
      </c>
      <c r="AB9" s="62" t="b">
        <f t="shared" ref="AB9:AB72" si="5">IF(E9=G9,IF(G9&lt;&gt;"",1))</f>
        <v>0</v>
      </c>
      <c r="AC9" s="62" t="b">
        <f t="shared" ref="AC9:AC72" si="6">IF(E9&lt;G9,IF(E9&lt;&gt;"",1))</f>
        <v>0</v>
      </c>
    </row>
    <row r="10" spans="1:30" s="62" customFormat="1" ht="18" customHeight="1" x14ac:dyDescent="0.2">
      <c r="A10" s="104">
        <f t="shared" si="2"/>
        <v>4</v>
      </c>
      <c r="B10" s="406" t="str">
        <f t="shared" si="3"/>
        <v>tied</v>
      </c>
      <c r="C10" s="407"/>
      <c r="D10" s="90" t="s">
        <v>1099</v>
      </c>
      <c r="E10" s="1">
        <v>1</v>
      </c>
      <c r="F10" s="76" t="s">
        <v>15</v>
      </c>
      <c r="G10" s="2">
        <v>1</v>
      </c>
      <c r="H10" s="158">
        <f t="shared" si="0"/>
        <v>3</v>
      </c>
      <c r="I10" s="76" t="s">
        <v>15</v>
      </c>
      <c r="J10" s="162">
        <f t="shared" si="1"/>
        <v>4</v>
      </c>
      <c r="K10" s="153">
        <v>2</v>
      </c>
      <c r="L10" s="76" t="s">
        <v>15</v>
      </c>
      <c r="M10" s="154">
        <v>2</v>
      </c>
      <c r="N10" s="155">
        <v>1</v>
      </c>
      <c r="O10" s="76" t="s">
        <v>15</v>
      </c>
      <c r="P10" s="154">
        <v>2</v>
      </c>
      <c r="Q10" s="155"/>
      <c r="R10" s="76" t="s">
        <v>15</v>
      </c>
      <c r="S10" s="154"/>
      <c r="T10" s="3">
        <v>27</v>
      </c>
      <c r="U10" s="75" t="s">
        <v>16</v>
      </c>
      <c r="V10" s="3">
        <v>50</v>
      </c>
      <c r="W10" s="228" t="s">
        <v>17</v>
      </c>
      <c r="X10" s="270"/>
      <c r="Y10" s="231"/>
      <c r="AA10" s="62" t="b">
        <f t="shared" si="4"/>
        <v>0</v>
      </c>
      <c r="AB10" s="62">
        <f t="shared" si="5"/>
        <v>1</v>
      </c>
      <c r="AC10" s="62" t="b">
        <f t="shared" si="6"/>
        <v>0</v>
      </c>
    </row>
    <row r="11" spans="1:30" s="62" customFormat="1" ht="18" customHeight="1" x14ac:dyDescent="0.2">
      <c r="A11" s="104">
        <f t="shared" si="2"/>
        <v>5</v>
      </c>
      <c r="B11" s="406" t="str">
        <f t="shared" si="3"/>
        <v>won</v>
      </c>
      <c r="C11" s="407"/>
      <c r="D11" s="90" t="s">
        <v>1100</v>
      </c>
      <c r="E11" s="1">
        <v>3</v>
      </c>
      <c r="F11" s="76" t="s">
        <v>15</v>
      </c>
      <c r="G11" s="2">
        <v>1</v>
      </c>
      <c r="H11" s="158">
        <f t="shared" si="0"/>
        <v>1</v>
      </c>
      <c r="I11" s="76" t="s">
        <v>15</v>
      </c>
      <c r="J11" s="162">
        <f t="shared" si="1"/>
        <v>2</v>
      </c>
      <c r="K11" s="153"/>
      <c r="L11" s="76" t="s">
        <v>15</v>
      </c>
      <c r="M11" s="154"/>
      <c r="N11" s="155"/>
      <c r="O11" s="76" t="s">
        <v>15</v>
      </c>
      <c r="P11" s="154">
        <v>2</v>
      </c>
      <c r="Q11" s="155">
        <v>1</v>
      </c>
      <c r="R11" s="76" t="s">
        <v>15</v>
      </c>
      <c r="S11" s="154"/>
      <c r="T11" s="3">
        <v>12</v>
      </c>
      <c r="U11" s="75" t="s">
        <v>16</v>
      </c>
      <c r="V11" s="3">
        <v>60</v>
      </c>
      <c r="W11" s="228" t="s">
        <v>17</v>
      </c>
      <c r="X11" s="270" t="s">
        <v>1110</v>
      </c>
      <c r="Y11" s="231"/>
      <c r="AA11" s="62">
        <f t="shared" si="4"/>
        <v>1</v>
      </c>
      <c r="AB11" s="62" t="b">
        <f t="shared" si="5"/>
        <v>0</v>
      </c>
      <c r="AC11" s="62" t="b">
        <f t="shared" si="6"/>
        <v>0</v>
      </c>
    </row>
    <row r="12" spans="1:30" s="62" customFormat="1" ht="18" customHeight="1" x14ac:dyDescent="0.2">
      <c r="A12" s="104">
        <f t="shared" si="2"/>
        <v>6</v>
      </c>
      <c r="B12" s="406" t="str">
        <f t="shared" si="3"/>
        <v>won</v>
      </c>
      <c r="C12" s="407"/>
      <c r="D12" s="90" t="s">
        <v>1101</v>
      </c>
      <c r="E12" s="1">
        <v>3</v>
      </c>
      <c r="F12" s="76" t="s">
        <v>15</v>
      </c>
      <c r="G12" s="2">
        <v>1</v>
      </c>
      <c r="H12" s="158">
        <f t="shared" si="0"/>
        <v>1</v>
      </c>
      <c r="I12" s="76" t="s">
        <v>15</v>
      </c>
      <c r="J12" s="162">
        <f t="shared" si="1"/>
        <v>2</v>
      </c>
      <c r="K12" s="153">
        <v>1</v>
      </c>
      <c r="L12" s="76" t="s">
        <v>15</v>
      </c>
      <c r="M12" s="154">
        <v>2</v>
      </c>
      <c r="N12" s="155"/>
      <c r="O12" s="76" t="s">
        <v>15</v>
      </c>
      <c r="P12" s="154"/>
      <c r="Q12" s="155"/>
      <c r="R12" s="76" t="s">
        <v>15</v>
      </c>
      <c r="S12" s="154"/>
      <c r="T12" s="3">
        <v>15</v>
      </c>
      <c r="U12" s="75" t="s">
        <v>16</v>
      </c>
      <c r="V12" s="3">
        <v>60</v>
      </c>
      <c r="W12" s="228" t="s">
        <v>17</v>
      </c>
      <c r="X12" s="270" t="s">
        <v>1111</v>
      </c>
      <c r="Y12" s="231"/>
      <c r="AA12" s="62">
        <f t="shared" si="4"/>
        <v>1</v>
      </c>
      <c r="AB12" s="62" t="b">
        <f t="shared" si="5"/>
        <v>0</v>
      </c>
      <c r="AC12" s="62" t="b">
        <f t="shared" si="6"/>
        <v>0</v>
      </c>
    </row>
    <row r="13" spans="1:30" s="62" customFormat="1" ht="18" customHeight="1" x14ac:dyDescent="0.2">
      <c r="A13" s="104">
        <f t="shared" si="2"/>
        <v>7</v>
      </c>
      <c r="B13" s="406" t="str">
        <f t="shared" si="3"/>
        <v>won</v>
      </c>
      <c r="C13" s="407"/>
      <c r="D13" s="90" t="s">
        <v>1102</v>
      </c>
      <c r="E13" s="1">
        <v>3</v>
      </c>
      <c r="F13" s="76" t="s">
        <v>15</v>
      </c>
      <c r="G13" s="2">
        <v>2</v>
      </c>
      <c r="H13" s="158">
        <f t="shared" si="0"/>
        <v>2</v>
      </c>
      <c r="I13" s="76" t="s">
        <v>15</v>
      </c>
      <c r="J13" s="162">
        <f t="shared" si="1"/>
        <v>4</v>
      </c>
      <c r="K13" s="153">
        <v>2</v>
      </c>
      <c r="L13" s="76" t="s">
        <v>15</v>
      </c>
      <c r="M13" s="154">
        <v>2</v>
      </c>
      <c r="N13" s="155"/>
      <c r="O13" s="76" t="s">
        <v>15</v>
      </c>
      <c r="P13" s="154"/>
      <c r="Q13" s="155"/>
      <c r="R13" s="76" t="s">
        <v>15</v>
      </c>
      <c r="S13" s="154">
        <v>2</v>
      </c>
      <c r="T13" s="3">
        <v>23</v>
      </c>
      <c r="U13" s="75" t="s">
        <v>16</v>
      </c>
      <c r="V13" s="3" t="s">
        <v>1105</v>
      </c>
      <c r="W13" s="228" t="s">
        <v>17</v>
      </c>
      <c r="X13" s="270" t="s">
        <v>1112</v>
      </c>
      <c r="Y13" s="231"/>
      <c r="AA13" s="62">
        <f t="shared" si="4"/>
        <v>1</v>
      </c>
      <c r="AB13" s="62" t="b">
        <f t="shared" si="5"/>
        <v>0</v>
      </c>
      <c r="AC13" s="62" t="b">
        <f t="shared" si="6"/>
        <v>0</v>
      </c>
    </row>
    <row r="14" spans="1:30" s="62" customFormat="1" ht="18" customHeight="1" x14ac:dyDescent="0.2">
      <c r="A14" s="104">
        <f t="shared" si="2"/>
        <v>8</v>
      </c>
      <c r="B14" s="406" t="str">
        <f t="shared" si="3"/>
        <v>won</v>
      </c>
      <c r="C14" s="407"/>
      <c r="D14" s="90" t="s">
        <v>1103</v>
      </c>
      <c r="E14" s="1">
        <v>2</v>
      </c>
      <c r="F14" s="76" t="s">
        <v>15</v>
      </c>
      <c r="G14" s="2">
        <v>1</v>
      </c>
      <c r="H14" s="158">
        <f t="shared" si="0"/>
        <v>0</v>
      </c>
      <c r="I14" s="76" t="s">
        <v>15</v>
      </c>
      <c r="J14" s="162">
        <f t="shared" si="1"/>
        <v>3</v>
      </c>
      <c r="K14" s="153"/>
      <c r="L14" s="76" t="s">
        <v>15</v>
      </c>
      <c r="M14" s="154"/>
      <c r="N14" s="155"/>
      <c r="O14" s="76" t="s">
        <v>15</v>
      </c>
      <c r="P14" s="154">
        <v>1</v>
      </c>
      <c r="Q14" s="155"/>
      <c r="R14" s="76" t="s">
        <v>15</v>
      </c>
      <c r="S14" s="154">
        <v>2</v>
      </c>
      <c r="T14" s="3">
        <v>25</v>
      </c>
      <c r="U14" s="75" t="s">
        <v>16</v>
      </c>
      <c r="V14" s="3" t="s">
        <v>1106</v>
      </c>
      <c r="W14" s="228" t="s">
        <v>17</v>
      </c>
      <c r="X14" s="270" t="s">
        <v>1113</v>
      </c>
      <c r="Y14" s="231"/>
      <c r="AA14" s="62">
        <f t="shared" si="4"/>
        <v>1</v>
      </c>
      <c r="AB14" s="62" t="b">
        <f t="shared" si="5"/>
        <v>0</v>
      </c>
      <c r="AC14" s="62" t="b">
        <f t="shared" si="6"/>
        <v>0</v>
      </c>
    </row>
    <row r="15" spans="1:30" s="62" customFormat="1" ht="18" customHeight="1" x14ac:dyDescent="0.2">
      <c r="A15" s="104">
        <f t="shared" si="2"/>
        <v>9</v>
      </c>
      <c r="B15" s="406" t="str">
        <f t="shared" si="3"/>
        <v>won</v>
      </c>
      <c r="C15" s="407"/>
      <c r="D15" s="90" t="s">
        <v>1099</v>
      </c>
      <c r="E15" s="1">
        <v>2</v>
      </c>
      <c r="F15" s="76" t="s">
        <v>15</v>
      </c>
      <c r="G15" s="2">
        <v>0</v>
      </c>
      <c r="H15" s="158">
        <f t="shared" si="0"/>
        <v>3</v>
      </c>
      <c r="I15" s="76" t="s">
        <v>15</v>
      </c>
      <c r="J15" s="162">
        <f t="shared" si="1"/>
        <v>2</v>
      </c>
      <c r="K15" s="153">
        <v>3</v>
      </c>
      <c r="L15" s="76" t="s">
        <v>15</v>
      </c>
      <c r="M15" s="154"/>
      <c r="N15" s="155"/>
      <c r="O15" s="76" t="s">
        <v>15</v>
      </c>
      <c r="P15" s="154">
        <v>1</v>
      </c>
      <c r="Q15" s="155"/>
      <c r="R15" s="76" t="s">
        <v>15</v>
      </c>
      <c r="S15" s="154">
        <v>1</v>
      </c>
      <c r="T15" s="3">
        <v>26</v>
      </c>
      <c r="U15" s="75" t="s">
        <v>16</v>
      </c>
      <c r="V15" s="3">
        <v>0</v>
      </c>
      <c r="W15" s="228" t="s">
        <v>17</v>
      </c>
      <c r="X15" s="270" t="s">
        <v>1114</v>
      </c>
      <c r="Y15" s="231"/>
      <c r="AA15" s="62">
        <f t="shared" si="4"/>
        <v>1</v>
      </c>
      <c r="AB15" s="62" t="b">
        <f t="shared" si="5"/>
        <v>0</v>
      </c>
      <c r="AC15" s="62" t="b">
        <f t="shared" si="6"/>
        <v>0</v>
      </c>
    </row>
    <row r="16" spans="1:30" s="62" customFormat="1" ht="18" customHeight="1" x14ac:dyDescent="0.2">
      <c r="A16" s="104">
        <f t="shared" si="2"/>
        <v>10</v>
      </c>
      <c r="B16" s="406" t="str">
        <f t="shared" si="3"/>
        <v>lost</v>
      </c>
      <c r="C16" s="407"/>
      <c r="D16" s="90" t="s">
        <v>1104</v>
      </c>
      <c r="E16" s="1">
        <v>1</v>
      </c>
      <c r="F16" s="76" t="s">
        <v>15</v>
      </c>
      <c r="G16" s="2">
        <v>2</v>
      </c>
      <c r="H16" s="158">
        <f t="shared" si="0"/>
        <v>4</v>
      </c>
      <c r="I16" s="76" t="s">
        <v>15</v>
      </c>
      <c r="J16" s="162">
        <f t="shared" si="1"/>
        <v>4</v>
      </c>
      <c r="K16" s="153">
        <v>4</v>
      </c>
      <c r="L16" s="76" t="s">
        <v>15</v>
      </c>
      <c r="M16" s="154">
        <v>2</v>
      </c>
      <c r="N16" s="155"/>
      <c r="O16" s="76" t="s">
        <v>15</v>
      </c>
      <c r="P16" s="154">
        <v>2</v>
      </c>
      <c r="Q16" s="155"/>
      <c r="R16" s="76" t="s">
        <v>15</v>
      </c>
      <c r="S16" s="154"/>
      <c r="T16" s="3">
        <v>32</v>
      </c>
      <c r="U16" s="75" t="s">
        <v>16</v>
      </c>
      <c r="V16" s="3" t="s">
        <v>1107</v>
      </c>
      <c r="W16" s="228" t="s">
        <v>17</v>
      </c>
      <c r="X16" s="270" t="s">
        <v>1115</v>
      </c>
      <c r="Y16" s="231"/>
      <c r="AA16" s="62" t="b">
        <f t="shared" si="4"/>
        <v>0</v>
      </c>
      <c r="AB16" s="62" t="b">
        <f t="shared" si="5"/>
        <v>0</v>
      </c>
      <c r="AC16" s="62">
        <f t="shared" si="6"/>
        <v>1</v>
      </c>
    </row>
    <row r="17" spans="1:29" s="62" customFormat="1" ht="18" customHeight="1" x14ac:dyDescent="0.2">
      <c r="A17" s="104">
        <f t="shared" si="2"/>
        <v>11</v>
      </c>
      <c r="B17" s="406" t="str">
        <f t="shared" si="3"/>
        <v>won</v>
      </c>
      <c r="C17" s="407"/>
      <c r="D17" s="90" t="s">
        <v>1097</v>
      </c>
      <c r="E17" s="1">
        <v>2</v>
      </c>
      <c r="F17" s="76" t="s">
        <v>15</v>
      </c>
      <c r="G17" s="2">
        <v>0</v>
      </c>
      <c r="H17" s="158">
        <f t="shared" si="0"/>
        <v>0</v>
      </c>
      <c r="I17" s="76" t="s">
        <v>15</v>
      </c>
      <c r="J17" s="162">
        <f t="shared" si="1"/>
        <v>2</v>
      </c>
      <c r="K17" s="153"/>
      <c r="L17" s="76" t="s">
        <v>15</v>
      </c>
      <c r="M17" s="154">
        <v>2</v>
      </c>
      <c r="N17" s="155"/>
      <c r="O17" s="76" t="s">
        <v>15</v>
      </c>
      <c r="P17" s="154"/>
      <c r="Q17" s="155"/>
      <c r="R17" s="76" t="s">
        <v>15</v>
      </c>
      <c r="S17" s="154"/>
      <c r="T17" s="3">
        <v>27</v>
      </c>
      <c r="U17" s="75" t="s">
        <v>16</v>
      </c>
      <c r="V17" s="3">
        <v>130</v>
      </c>
      <c r="W17" s="228" t="s">
        <v>17</v>
      </c>
      <c r="X17" s="270" t="s">
        <v>1116</v>
      </c>
      <c r="Y17" s="231"/>
      <c r="AA17" s="62">
        <f t="shared" si="4"/>
        <v>1</v>
      </c>
      <c r="AB17" s="62" t="b">
        <f t="shared" si="5"/>
        <v>0</v>
      </c>
      <c r="AC17" s="62" t="b">
        <f t="shared" si="6"/>
        <v>0</v>
      </c>
    </row>
    <row r="18" spans="1:29" s="62" customFormat="1" ht="18" customHeight="1" x14ac:dyDescent="0.2">
      <c r="A18" s="104">
        <f t="shared" si="2"/>
        <v>12</v>
      </c>
      <c r="B18" s="406" t="str">
        <f t="shared" si="3"/>
        <v/>
      </c>
      <c r="C18" s="407"/>
      <c r="D18" s="90"/>
      <c r="E18" s="1"/>
      <c r="F18" s="76" t="s">
        <v>15</v>
      </c>
      <c r="G18" s="2"/>
      <c r="H18" s="158">
        <f t="shared" si="0"/>
        <v>0</v>
      </c>
      <c r="I18" s="76" t="s">
        <v>15</v>
      </c>
      <c r="J18" s="162">
        <f t="shared" si="1"/>
        <v>0</v>
      </c>
      <c r="K18" s="153"/>
      <c r="L18" s="76" t="s">
        <v>15</v>
      </c>
      <c r="M18" s="154"/>
      <c r="N18" s="155"/>
      <c r="O18" s="76" t="s">
        <v>15</v>
      </c>
      <c r="P18" s="154"/>
      <c r="Q18" s="155"/>
      <c r="R18" s="76" t="s">
        <v>15</v>
      </c>
      <c r="S18" s="154"/>
      <c r="T18" s="3"/>
      <c r="U18" s="75" t="s">
        <v>16</v>
      </c>
      <c r="V18" s="3"/>
      <c r="W18" s="228" t="s">
        <v>17</v>
      </c>
      <c r="X18" s="270"/>
      <c r="Y18" s="231"/>
      <c r="AA18" s="62" t="b">
        <f t="shared" si="4"/>
        <v>0</v>
      </c>
      <c r="AB18" s="62" t="b">
        <f t="shared" si="5"/>
        <v>0</v>
      </c>
      <c r="AC18" s="62" t="b">
        <f t="shared" si="6"/>
        <v>0</v>
      </c>
    </row>
    <row r="19" spans="1:29" s="62" customFormat="1" ht="18" customHeight="1" x14ac:dyDescent="0.2">
      <c r="A19" s="104">
        <f t="shared" si="2"/>
        <v>13</v>
      </c>
      <c r="B19" s="406" t="str">
        <f t="shared" si="3"/>
        <v/>
      </c>
      <c r="C19" s="407"/>
      <c r="D19" s="90"/>
      <c r="E19" s="1"/>
      <c r="F19" s="76" t="s">
        <v>15</v>
      </c>
      <c r="G19" s="2"/>
      <c r="H19" s="158">
        <f t="shared" si="0"/>
        <v>0</v>
      </c>
      <c r="I19" s="76" t="s">
        <v>15</v>
      </c>
      <c r="J19" s="162">
        <f t="shared" si="1"/>
        <v>0</v>
      </c>
      <c r="K19" s="153"/>
      <c r="L19" s="76" t="s">
        <v>15</v>
      </c>
      <c r="M19" s="154"/>
      <c r="N19" s="155"/>
      <c r="O19" s="76" t="s">
        <v>15</v>
      </c>
      <c r="P19" s="154"/>
      <c r="Q19" s="155"/>
      <c r="R19" s="76" t="s">
        <v>15</v>
      </c>
      <c r="S19" s="154"/>
      <c r="T19" s="3"/>
      <c r="U19" s="75" t="s">
        <v>16</v>
      </c>
      <c r="V19" s="3"/>
      <c r="W19" s="228" t="s">
        <v>17</v>
      </c>
      <c r="X19" s="270"/>
      <c r="Y19" s="231"/>
      <c r="AA19" s="62" t="b">
        <f t="shared" si="4"/>
        <v>0</v>
      </c>
      <c r="AB19" s="62" t="b">
        <f t="shared" si="5"/>
        <v>0</v>
      </c>
      <c r="AC19" s="62" t="b">
        <f t="shared" si="6"/>
        <v>0</v>
      </c>
    </row>
    <row r="20" spans="1:29" s="62" customFormat="1" ht="18" customHeight="1" x14ac:dyDescent="0.2">
      <c r="A20" s="104">
        <f t="shared" si="2"/>
        <v>14</v>
      </c>
      <c r="B20" s="406" t="str">
        <f t="shared" si="3"/>
        <v/>
      </c>
      <c r="C20" s="407"/>
      <c r="D20" s="90"/>
      <c r="E20" s="1"/>
      <c r="F20" s="76" t="s">
        <v>15</v>
      </c>
      <c r="G20" s="2"/>
      <c r="H20" s="158">
        <f t="shared" si="0"/>
        <v>0</v>
      </c>
      <c r="I20" s="76" t="s">
        <v>15</v>
      </c>
      <c r="J20" s="162">
        <f t="shared" si="1"/>
        <v>0</v>
      </c>
      <c r="K20" s="153"/>
      <c r="L20" s="76" t="s">
        <v>15</v>
      </c>
      <c r="M20" s="154"/>
      <c r="N20" s="155"/>
      <c r="O20" s="76" t="s">
        <v>15</v>
      </c>
      <c r="P20" s="154"/>
      <c r="Q20" s="155"/>
      <c r="R20" s="76" t="s">
        <v>15</v>
      </c>
      <c r="S20" s="154"/>
      <c r="T20" s="3"/>
      <c r="U20" s="75" t="s">
        <v>16</v>
      </c>
      <c r="V20" s="3"/>
      <c r="W20" s="228" t="s">
        <v>17</v>
      </c>
      <c r="X20" s="270"/>
      <c r="Y20" s="231"/>
      <c r="AA20" s="62" t="b">
        <f t="shared" si="4"/>
        <v>0</v>
      </c>
      <c r="AB20" s="62" t="b">
        <f t="shared" si="5"/>
        <v>0</v>
      </c>
      <c r="AC20" s="62" t="b">
        <f t="shared" si="6"/>
        <v>0</v>
      </c>
    </row>
    <row r="21" spans="1:29" s="62" customFormat="1" ht="18" customHeight="1" x14ac:dyDescent="0.2">
      <c r="A21" s="104">
        <f t="shared" si="2"/>
        <v>15</v>
      </c>
      <c r="B21" s="406" t="str">
        <f t="shared" si="3"/>
        <v/>
      </c>
      <c r="C21" s="407"/>
      <c r="D21" s="90"/>
      <c r="E21" s="1"/>
      <c r="F21" s="76" t="s">
        <v>15</v>
      </c>
      <c r="G21" s="2"/>
      <c r="H21" s="158">
        <f t="shared" si="0"/>
        <v>0</v>
      </c>
      <c r="I21" s="76" t="s">
        <v>15</v>
      </c>
      <c r="J21" s="162">
        <f t="shared" si="1"/>
        <v>0</v>
      </c>
      <c r="K21" s="153"/>
      <c r="L21" s="76" t="s">
        <v>15</v>
      </c>
      <c r="M21" s="154"/>
      <c r="N21" s="155"/>
      <c r="O21" s="76" t="s">
        <v>15</v>
      </c>
      <c r="P21" s="154"/>
      <c r="Q21" s="155"/>
      <c r="R21" s="76" t="s">
        <v>15</v>
      </c>
      <c r="S21" s="154"/>
      <c r="T21" s="3"/>
      <c r="U21" s="75" t="s">
        <v>16</v>
      </c>
      <c r="V21" s="3"/>
      <c r="W21" s="228" t="s">
        <v>17</v>
      </c>
      <c r="X21" s="270"/>
      <c r="Y21" s="231"/>
      <c r="AA21" s="62" t="b">
        <f t="shared" si="4"/>
        <v>0</v>
      </c>
      <c r="AB21" s="62" t="b">
        <f t="shared" si="5"/>
        <v>0</v>
      </c>
      <c r="AC21" s="62" t="b">
        <f t="shared" si="6"/>
        <v>0</v>
      </c>
    </row>
    <row r="22" spans="1:29" s="62" customFormat="1" ht="18" customHeight="1" x14ac:dyDescent="0.2">
      <c r="A22" s="104">
        <f t="shared" si="2"/>
        <v>16</v>
      </c>
      <c r="B22" s="406" t="str">
        <f t="shared" si="3"/>
        <v/>
      </c>
      <c r="C22" s="407"/>
      <c r="D22" s="90"/>
      <c r="E22" s="1"/>
      <c r="F22" s="76" t="s">
        <v>15</v>
      </c>
      <c r="G22" s="2"/>
      <c r="H22" s="158">
        <f t="shared" si="0"/>
        <v>0</v>
      </c>
      <c r="I22" s="76" t="s">
        <v>15</v>
      </c>
      <c r="J22" s="162">
        <f t="shared" si="1"/>
        <v>0</v>
      </c>
      <c r="K22" s="153"/>
      <c r="L22" s="76" t="s">
        <v>15</v>
      </c>
      <c r="M22" s="154"/>
      <c r="N22" s="155"/>
      <c r="O22" s="76" t="s">
        <v>15</v>
      </c>
      <c r="P22" s="154"/>
      <c r="Q22" s="155"/>
      <c r="R22" s="76" t="s">
        <v>15</v>
      </c>
      <c r="S22" s="154"/>
      <c r="T22" s="3"/>
      <c r="U22" s="75" t="s">
        <v>16</v>
      </c>
      <c r="V22" s="3"/>
      <c r="W22" s="228" t="s">
        <v>17</v>
      </c>
      <c r="X22" s="270"/>
      <c r="Y22" s="231"/>
      <c r="AA22" s="62" t="b">
        <f t="shared" si="4"/>
        <v>0</v>
      </c>
      <c r="AB22" s="62" t="b">
        <f t="shared" si="5"/>
        <v>0</v>
      </c>
      <c r="AC22" s="62" t="b">
        <f t="shared" si="6"/>
        <v>0</v>
      </c>
    </row>
    <row r="23" spans="1:29" s="62" customFormat="1" ht="18" customHeight="1" x14ac:dyDescent="0.2">
      <c r="A23" s="104">
        <f t="shared" si="2"/>
        <v>17</v>
      </c>
      <c r="B23" s="406" t="str">
        <f t="shared" si="3"/>
        <v/>
      </c>
      <c r="C23" s="407"/>
      <c r="D23" s="90"/>
      <c r="E23" s="1"/>
      <c r="F23" s="76" t="s">
        <v>15</v>
      </c>
      <c r="G23" s="2"/>
      <c r="H23" s="158">
        <f t="shared" si="0"/>
        <v>0</v>
      </c>
      <c r="I23" s="76" t="s">
        <v>15</v>
      </c>
      <c r="J23" s="162">
        <f t="shared" si="1"/>
        <v>0</v>
      </c>
      <c r="K23" s="153"/>
      <c r="L23" s="76" t="s">
        <v>15</v>
      </c>
      <c r="M23" s="154"/>
      <c r="N23" s="155"/>
      <c r="O23" s="76" t="s">
        <v>15</v>
      </c>
      <c r="P23" s="154"/>
      <c r="Q23" s="155"/>
      <c r="R23" s="76" t="s">
        <v>15</v>
      </c>
      <c r="S23" s="154"/>
      <c r="T23" s="3"/>
      <c r="U23" s="75" t="s">
        <v>16</v>
      </c>
      <c r="V23" s="3"/>
      <c r="W23" s="228" t="s">
        <v>17</v>
      </c>
      <c r="X23" s="270"/>
      <c r="Y23" s="231"/>
      <c r="AA23" s="62" t="b">
        <f t="shared" si="4"/>
        <v>0</v>
      </c>
      <c r="AB23" s="62" t="b">
        <f t="shared" si="5"/>
        <v>0</v>
      </c>
      <c r="AC23" s="62" t="b">
        <f t="shared" si="6"/>
        <v>0</v>
      </c>
    </row>
    <row r="24" spans="1:29" s="62" customFormat="1" ht="18" customHeight="1" x14ac:dyDescent="0.2">
      <c r="A24" s="104">
        <f t="shared" si="2"/>
        <v>18</v>
      </c>
      <c r="B24" s="406" t="str">
        <f t="shared" si="3"/>
        <v/>
      </c>
      <c r="C24" s="407"/>
      <c r="D24" s="90"/>
      <c r="E24" s="1"/>
      <c r="F24" s="76" t="s">
        <v>15</v>
      </c>
      <c r="G24" s="2"/>
      <c r="H24" s="158">
        <f t="shared" si="0"/>
        <v>0</v>
      </c>
      <c r="I24" s="76" t="s">
        <v>15</v>
      </c>
      <c r="J24" s="162">
        <f t="shared" si="1"/>
        <v>0</v>
      </c>
      <c r="K24" s="153"/>
      <c r="L24" s="76" t="s">
        <v>15</v>
      </c>
      <c r="M24" s="154"/>
      <c r="N24" s="155"/>
      <c r="O24" s="76" t="s">
        <v>15</v>
      </c>
      <c r="P24" s="154"/>
      <c r="Q24" s="155"/>
      <c r="R24" s="76" t="s">
        <v>15</v>
      </c>
      <c r="S24" s="154"/>
      <c r="T24" s="3"/>
      <c r="U24" s="75" t="s">
        <v>16</v>
      </c>
      <c r="V24" s="3"/>
      <c r="W24" s="228" t="s">
        <v>17</v>
      </c>
      <c r="X24" s="270"/>
      <c r="Y24" s="231"/>
      <c r="AA24" s="62" t="b">
        <f t="shared" si="4"/>
        <v>0</v>
      </c>
      <c r="AB24" s="62" t="b">
        <f t="shared" si="5"/>
        <v>0</v>
      </c>
      <c r="AC24" s="62" t="b">
        <f t="shared" si="6"/>
        <v>0</v>
      </c>
    </row>
    <row r="25" spans="1:29" s="62" customFormat="1" ht="18" customHeight="1" x14ac:dyDescent="0.2">
      <c r="A25" s="104">
        <f t="shared" si="2"/>
        <v>19</v>
      </c>
      <c r="B25" s="406" t="str">
        <f t="shared" si="3"/>
        <v/>
      </c>
      <c r="C25" s="407"/>
      <c r="D25" s="90"/>
      <c r="E25" s="1"/>
      <c r="F25" s="76" t="s">
        <v>15</v>
      </c>
      <c r="G25" s="2"/>
      <c r="H25" s="158">
        <f t="shared" si="0"/>
        <v>0</v>
      </c>
      <c r="I25" s="76" t="s">
        <v>15</v>
      </c>
      <c r="J25" s="162">
        <f t="shared" si="1"/>
        <v>0</v>
      </c>
      <c r="K25" s="153"/>
      <c r="L25" s="76" t="s">
        <v>15</v>
      </c>
      <c r="M25" s="154"/>
      <c r="N25" s="155"/>
      <c r="O25" s="76" t="s">
        <v>15</v>
      </c>
      <c r="P25" s="154"/>
      <c r="Q25" s="155"/>
      <c r="R25" s="76" t="s">
        <v>15</v>
      </c>
      <c r="S25" s="154"/>
      <c r="T25" s="3"/>
      <c r="U25" s="75" t="s">
        <v>16</v>
      </c>
      <c r="V25" s="3"/>
      <c r="W25" s="228" t="s">
        <v>17</v>
      </c>
      <c r="X25" s="270"/>
      <c r="Y25" s="231"/>
      <c r="AA25" s="62" t="b">
        <f t="shared" si="4"/>
        <v>0</v>
      </c>
      <c r="AB25" s="62" t="b">
        <f t="shared" si="5"/>
        <v>0</v>
      </c>
      <c r="AC25" s="62" t="b">
        <f t="shared" si="6"/>
        <v>0</v>
      </c>
    </row>
    <row r="26" spans="1:29" s="62" customFormat="1" ht="18" customHeight="1" x14ac:dyDescent="0.2">
      <c r="A26" s="104">
        <f t="shared" si="2"/>
        <v>20</v>
      </c>
      <c r="B26" s="406" t="str">
        <f t="shared" si="3"/>
        <v/>
      </c>
      <c r="C26" s="407"/>
      <c r="D26" s="90"/>
      <c r="E26" s="1"/>
      <c r="F26" s="76" t="s">
        <v>15</v>
      </c>
      <c r="G26" s="2"/>
      <c r="H26" s="158">
        <f t="shared" si="0"/>
        <v>0</v>
      </c>
      <c r="I26" s="76" t="s">
        <v>15</v>
      </c>
      <c r="J26" s="162">
        <f t="shared" si="1"/>
        <v>0</v>
      </c>
      <c r="K26" s="153"/>
      <c r="L26" s="76" t="s">
        <v>15</v>
      </c>
      <c r="M26" s="154"/>
      <c r="N26" s="155"/>
      <c r="O26" s="76" t="s">
        <v>15</v>
      </c>
      <c r="P26" s="154"/>
      <c r="Q26" s="155"/>
      <c r="R26" s="76" t="s">
        <v>15</v>
      </c>
      <c r="S26" s="154"/>
      <c r="T26" s="3"/>
      <c r="U26" s="75" t="s">
        <v>16</v>
      </c>
      <c r="V26" s="3"/>
      <c r="W26" s="228" t="s">
        <v>17</v>
      </c>
      <c r="X26" s="270"/>
      <c r="Y26" s="231"/>
      <c r="AA26" s="62" t="b">
        <f t="shared" si="4"/>
        <v>0</v>
      </c>
      <c r="AB26" s="62" t="b">
        <f t="shared" si="5"/>
        <v>0</v>
      </c>
      <c r="AC26" s="62" t="b">
        <f t="shared" si="6"/>
        <v>0</v>
      </c>
    </row>
    <row r="27" spans="1:29" s="62" customFormat="1" ht="18" customHeight="1" x14ac:dyDescent="0.2">
      <c r="A27" s="104">
        <f t="shared" si="2"/>
        <v>21</v>
      </c>
      <c r="B27" s="406" t="str">
        <f t="shared" si="3"/>
        <v/>
      </c>
      <c r="C27" s="407"/>
      <c r="D27" s="90"/>
      <c r="E27" s="1"/>
      <c r="F27" s="76" t="s">
        <v>15</v>
      </c>
      <c r="G27" s="2"/>
      <c r="H27" s="158">
        <f t="shared" si="0"/>
        <v>0</v>
      </c>
      <c r="I27" s="76" t="s">
        <v>15</v>
      </c>
      <c r="J27" s="162">
        <f t="shared" si="1"/>
        <v>0</v>
      </c>
      <c r="K27" s="153"/>
      <c r="L27" s="76" t="s">
        <v>15</v>
      </c>
      <c r="M27" s="154"/>
      <c r="N27" s="155"/>
      <c r="O27" s="76" t="s">
        <v>15</v>
      </c>
      <c r="P27" s="154"/>
      <c r="Q27" s="155"/>
      <c r="R27" s="76" t="s">
        <v>15</v>
      </c>
      <c r="S27" s="154"/>
      <c r="T27" s="3"/>
      <c r="U27" s="75" t="s">
        <v>16</v>
      </c>
      <c r="V27" s="3"/>
      <c r="W27" s="228" t="s">
        <v>17</v>
      </c>
      <c r="X27" s="270"/>
      <c r="Y27" s="231"/>
      <c r="AA27" s="62" t="b">
        <f t="shared" si="4"/>
        <v>0</v>
      </c>
      <c r="AB27" s="62" t="b">
        <f t="shared" si="5"/>
        <v>0</v>
      </c>
      <c r="AC27" s="62" t="b">
        <f t="shared" si="6"/>
        <v>0</v>
      </c>
    </row>
    <row r="28" spans="1:29" s="62" customFormat="1" ht="18" customHeight="1" x14ac:dyDescent="0.2">
      <c r="A28" s="104">
        <f t="shared" si="2"/>
        <v>22</v>
      </c>
      <c r="B28" s="406" t="str">
        <f t="shared" si="3"/>
        <v/>
      </c>
      <c r="C28" s="407"/>
      <c r="D28" s="90"/>
      <c r="E28" s="1"/>
      <c r="F28" s="76" t="s">
        <v>15</v>
      </c>
      <c r="G28" s="2"/>
      <c r="H28" s="158">
        <f t="shared" si="0"/>
        <v>0</v>
      </c>
      <c r="I28" s="76" t="s">
        <v>15</v>
      </c>
      <c r="J28" s="162">
        <f t="shared" si="1"/>
        <v>0</v>
      </c>
      <c r="K28" s="153"/>
      <c r="L28" s="76" t="s">
        <v>15</v>
      </c>
      <c r="M28" s="154"/>
      <c r="N28" s="155"/>
      <c r="O28" s="76" t="s">
        <v>15</v>
      </c>
      <c r="P28" s="154"/>
      <c r="Q28" s="155"/>
      <c r="R28" s="76" t="s">
        <v>15</v>
      </c>
      <c r="S28" s="154"/>
      <c r="T28" s="3"/>
      <c r="U28" s="75" t="s">
        <v>16</v>
      </c>
      <c r="V28" s="3"/>
      <c r="W28" s="228" t="s">
        <v>17</v>
      </c>
      <c r="X28" s="270"/>
      <c r="Y28" s="231"/>
      <c r="AA28" s="62" t="b">
        <f t="shared" si="4"/>
        <v>0</v>
      </c>
      <c r="AB28" s="62" t="b">
        <f t="shared" si="5"/>
        <v>0</v>
      </c>
      <c r="AC28" s="62" t="b">
        <f t="shared" si="6"/>
        <v>0</v>
      </c>
    </row>
    <row r="29" spans="1:29" s="62" customFormat="1" ht="18" customHeight="1" x14ac:dyDescent="0.2">
      <c r="A29" s="104">
        <f t="shared" si="2"/>
        <v>23</v>
      </c>
      <c r="B29" s="406" t="str">
        <f t="shared" si="3"/>
        <v/>
      </c>
      <c r="C29" s="407"/>
      <c r="D29" s="90"/>
      <c r="E29" s="1"/>
      <c r="F29" s="76" t="s">
        <v>15</v>
      </c>
      <c r="G29" s="2"/>
      <c r="H29" s="158">
        <f t="shared" si="0"/>
        <v>0</v>
      </c>
      <c r="I29" s="76" t="s">
        <v>15</v>
      </c>
      <c r="J29" s="162">
        <f t="shared" si="1"/>
        <v>0</v>
      </c>
      <c r="K29" s="153"/>
      <c r="L29" s="76" t="s">
        <v>15</v>
      </c>
      <c r="M29" s="154"/>
      <c r="N29" s="155"/>
      <c r="O29" s="76" t="s">
        <v>15</v>
      </c>
      <c r="P29" s="154"/>
      <c r="Q29" s="155"/>
      <c r="R29" s="76" t="s">
        <v>15</v>
      </c>
      <c r="S29" s="154"/>
      <c r="T29" s="3"/>
      <c r="U29" s="75" t="s">
        <v>16</v>
      </c>
      <c r="V29" s="3"/>
      <c r="W29" s="228" t="s">
        <v>17</v>
      </c>
      <c r="X29" s="270"/>
      <c r="Y29" s="231"/>
      <c r="AA29" s="62" t="b">
        <f t="shared" si="4"/>
        <v>0</v>
      </c>
      <c r="AB29" s="62" t="b">
        <f t="shared" si="5"/>
        <v>0</v>
      </c>
      <c r="AC29" s="62" t="b">
        <f t="shared" si="6"/>
        <v>0</v>
      </c>
    </row>
    <row r="30" spans="1:29" s="62" customFormat="1" ht="18" customHeight="1" x14ac:dyDescent="0.2">
      <c r="A30" s="104">
        <f t="shared" si="2"/>
        <v>24</v>
      </c>
      <c r="B30" s="406" t="str">
        <f t="shared" si="3"/>
        <v/>
      </c>
      <c r="C30" s="407"/>
      <c r="D30" s="90"/>
      <c r="E30" s="1"/>
      <c r="F30" s="76" t="s">
        <v>15</v>
      </c>
      <c r="G30" s="2"/>
      <c r="H30" s="158">
        <f t="shared" si="0"/>
        <v>0</v>
      </c>
      <c r="I30" s="76" t="s">
        <v>15</v>
      </c>
      <c r="J30" s="162">
        <f t="shared" si="1"/>
        <v>0</v>
      </c>
      <c r="K30" s="153"/>
      <c r="L30" s="76" t="s">
        <v>15</v>
      </c>
      <c r="M30" s="154"/>
      <c r="N30" s="155"/>
      <c r="O30" s="76" t="s">
        <v>15</v>
      </c>
      <c r="P30" s="154"/>
      <c r="Q30" s="155"/>
      <c r="R30" s="76" t="s">
        <v>15</v>
      </c>
      <c r="S30" s="154"/>
      <c r="T30" s="3"/>
      <c r="U30" s="75" t="s">
        <v>16</v>
      </c>
      <c r="V30" s="3"/>
      <c r="W30" s="228" t="s">
        <v>17</v>
      </c>
      <c r="X30" s="270"/>
      <c r="Y30" s="231"/>
      <c r="AA30" s="62" t="b">
        <f t="shared" si="4"/>
        <v>0</v>
      </c>
      <c r="AB30" s="62" t="b">
        <f t="shared" si="5"/>
        <v>0</v>
      </c>
      <c r="AC30" s="62" t="b">
        <f t="shared" si="6"/>
        <v>0</v>
      </c>
    </row>
    <row r="31" spans="1:29" s="62" customFormat="1" ht="18" customHeight="1" x14ac:dyDescent="0.2">
      <c r="A31" s="104">
        <f t="shared" si="2"/>
        <v>25</v>
      </c>
      <c r="B31" s="406" t="str">
        <f t="shared" si="3"/>
        <v/>
      </c>
      <c r="C31" s="407"/>
      <c r="D31" s="90"/>
      <c r="E31" s="1"/>
      <c r="F31" s="76" t="s">
        <v>15</v>
      </c>
      <c r="G31" s="2"/>
      <c r="H31" s="158">
        <f t="shared" si="0"/>
        <v>0</v>
      </c>
      <c r="I31" s="76" t="s">
        <v>15</v>
      </c>
      <c r="J31" s="162">
        <f t="shared" si="1"/>
        <v>0</v>
      </c>
      <c r="K31" s="153"/>
      <c r="L31" s="76" t="s">
        <v>15</v>
      </c>
      <c r="M31" s="154"/>
      <c r="N31" s="155"/>
      <c r="O31" s="76" t="s">
        <v>15</v>
      </c>
      <c r="P31" s="154"/>
      <c r="Q31" s="155"/>
      <c r="R31" s="76" t="s">
        <v>15</v>
      </c>
      <c r="S31" s="154"/>
      <c r="T31" s="3"/>
      <c r="U31" s="75" t="s">
        <v>16</v>
      </c>
      <c r="V31" s="3"/>
      <c r="W31" s="228" t="s">
        <v>17</v>
      </c>
      <c r="X31" s="270"/>
      <c r="Y31" s="231"/>
      <c r="AA31" s="62" t="b">
        <f t="shared" si="4"/>
        <v>0</v>
      </c>
      <c r="AB31" s="62" t="b">
        <f t="shared" si="5"/>
        <v>0</v>
      </c>
      <c r="AC31" s="62" t="b">
        <f t="shared" si="6"/>
        <v>0</v>
      </c>
    </row>
    <row r="32" spans="1:29" s="62" customFormat="1" ht="18" customHeight="1" x14ac:dyDescent="0.2">
      <c r="A32" s="104">
        <f t="shared" si="2"/>
        <v>26</v>
      </c>
      <c r="B32" s="406" t="str">
        <f t="shared" si="3"/>
        <v/>
      </c>
      <c r="C32" s="407"/>
      <c r="D32" s="90"/>
      <c r="E32" s="1"/>
      <c r="F32" s="76" t="s">
        <v>15</v>
      </c>
      <c r="G32" s="2"/>
      <c r="H32" s="158">
        <f t="shared" si="0"/>
        <v>0</v>
      </c>
      <c r="I32" s="76" t="s">
        <v>15</v>
      </c>
      <c r="J32" s="162">
        <f t="shared" si="1"/>
        <v>0</v>
      </c>
      <c r="K32" s="153"/>
      <c r="L32" s="76" t="s">
        <v>15</v>
      </c>
      <c r="M32" s="154"/>
      <c r="N32" s="155"/>
      <c r="O32" s="76" t="s">
        <v>15</v>
      </c>
      <c r="P32" s="154"/>
      <c r="Q32" s="155"/>
      <c r="R32" s="76" t="s">
        <v>15</v>
      </c>
      <c r="S32" s="154"/>
      <c r="T32" s="3"/>
      <c r="U32" s="75" t="s">
        <v>16</v>
      </c>
      <c r="V32" s="3"/>
      <c r="W32" s="228" t="s">
        <v>17</v>
      </c>
      <c r="X32" s="270"/>
      <c r="Y32" s="231"/>
      <c r="AA32" s="62" t="b">
        <f t="shared" si="4"/>
        <v>0</v>
      </c>
      <c r="AB32" s="62" t="b">
        <f t="shared" si="5"/>
        <v>0</v>
      </c>
      <c r="AC32" s="62" t="b">
        <f t="shared" si="6"/>
        <v>0</v>
      </c>
    </row>
    <row r="33" spans="1:29" s="62" customFormat="1" ht="18" customHeight="1" x14ac:dyDescent="0.2">
      <c r="A33" s="104">
        <f t="shared" si="2"/>
        <v>27</v>
      </c>
      <c r="B33" s="406" t="str">
        <f t="shared" si="3"/>
        <v/>
      </c>
      <c r="C33" s="407"/>
      <c r="D33" s="90"/>
      <c r="E33" s="1"/>
      <c r="F33" s="76" t="s">
        <v>15</v>
      </c>
      <c r="G33" s="2"/>
      <c r="H33" s="158">
        <f t="shared" si="0"/>
        <v>0</v>
      </c>
      <c r="I33" s="76" t="s">
        <v>15</v>
      </c>
      <c r="J33" s="162">
        <f t="shared" si="1"/>
        <v>0</v>
      </c>
      <c r="K33" s="153"/>
      <c r="L33" s="76" t="s">
        <v>15</v>
      </c>
      <c r="M33" s="154"/>
      <c r="N33" s="155"/>
      <c r="O33" s="76" t="s">
        <v>15</v>
      </c>
      <c r="P33" s="154"/>
      <c r="Q33" s="155"/>
      <c r="R33" s="76" t="s">
        <v>15</v>
      </c>
      <c r="S33" s="154"/>
      <c r="T33" s="3"/>
      <c r="U33" s="75" t="s">
        <v>16</v>
      </c>
      <c r="V33" s="3"/>
      <c r="W33" s="228" t="s">
        <v>17</v>
      </c>
      <c r="X33" s="270"/>
      <c r="Y33" s="231"/>
      <c r="AA33" s="62" t="b">
        <f t="shared" si="4"/>
        <v>0</v>
      </c>
      <c r="AB33" s="62" t="b">
        <f t="shared" si="5"/>
        <v>0</v>
      </c>
      <c r="AC33" s="62" t="b">
        <f t="shared" si="6"/>
        <v>0</v>
      </c>
    </row>
    <row r="34" spans="1:29" s="62" customFormat="1" ht="18" customHeight="1" x14ac:dyDescent="0.2">
      <c r="A34" s="104">
        <f t="shared" si="2"/>
        <v>28</v>
      </c>
      <c r="B34" s="406" t="str">
        <f t="shared" si="3"/>
        <v/>
      </c>
      <c r="C34" s="407"/>
      <c r="D34" s="90"/>
      <c r="E34" s="1"/>
      <c r="F34" s="76" t="s">
        <v>15</v>
      </c>
      <c r="G34" s="2"/>
      <c r="H34" s="158">
        <f t="shared" si="0"/>
        <v>0</v>
      </c>
      <c r="I34" s="76" t="s">
        <v>15</v>
      </c>
      <c r="J34" s="162">
        <f t="shared" si="1"/>
        <v>0</v>
      </c>
      <c r="K34" s="153"/>
      <c r="L34" s="76" t="s">
        <v>15</v>
      </c>
      <c r="M34" s="154"/>
      <c r="N34" s="155"/>
      <c r="O34" s="76" t="s">
        <v>15</v>
      </c>
      <c r="P34" s="154"/>
      <c r="Q34" s="155"/>
      <c r="R34" s="76" t="s">
        <v>15</v>
      </c>
      <c r="S34" s="154"/>
      <c r="T34" s="3"/>
      <c r="U34" s="75" t="s">
        <v>16</v>
      </c>
      <c r="V34" s="3"/>
      <c r="W34" s="228" t="s">
        <v>17</v>
      </c>
      <c r="X34" s="270"/>
      <c r="Y34" s="231"/>
      <c r="AA34" s="62" t="b">
        <f t="shared" si="4"/>
        <v>0</v>
      </c>
      <c r="AB34" s="62" t="b">
        <f t="shared" si="5"/>
        <v>0</v>
      </c>
      <c r="AC34" s="62" t="b">
        <f t="shared" si="6"/>
        <v>0</v>
      </c>
    </row>
    <row r="35" spans="1:29" s="62" customFormat="1" ht="18" customHeight="1" x14ac:dyDescent="0.2">
      <c r="A35" s="104">
        <f t="shared" si="2"/>
        <v>29</v>
      </c>
      <c r="B35" s="406" t="str">
        <f t="shared" si="3"/>
        <v/>
      </c>
      <c r="C35" s="407"/>
      <c r="D35" s="90"/>
      <c r="E35" s="1"/>
      <c r="F35" s="76" t="s">
        <v>15</v>
      </c>
      <c r="G35" s="2"/>
      <c r="H35" s="158">
        <f t="shared" si="0"/>
        <v>0</v>
      </c>
      <c r="I35" s="76" t="s">
        <v>15</v>
      </c>
      <c r="J35" s="162">
        <f t="shared" si="1"/>
        <v>0</v>
      </c>
      <c r="K35" s="153"/>
      <c r="L35" s="76" t="s">
        <v>15</v>
      </c>
      <c r="M35" s="154"/>
      <c r="N35" s="155"/>
      <c r="O35" s="76" t="s">
        <v>15</v>
      </c>
      <c r="P35" s="154"/>
      <c r="Q35" s="155"/>
      <c r="R35" s="76" t="s">
        <v>15</v>
      </c>
      <c r="S35" s="154"/>
      <c r="T35" s="3"/>
      <c r="U35" s="75" t="s">
        <v>16</v>
      </c>
      <c r="V35" s="3"/>
      <c r="W35" s="228" t="s">
        <v>17</v>
      </c>
      <c r="X35" s="270"/>
      <c r="Y35" s="231"/>
      <c r="AA35" s="62" t="b">
        <f t="shared" si="4"/>
        <v>0</v>
      </c>
      <c r="AB35" s="62" t="b">
        <f t="shared" si="5"/>
        <v>0</v>
      </c>
      <c r="AC35" s="62" t="b">
        <f t="shared" si="6"/>
        <v>0</v>
      </c>
    </row>
    <row r="36" spans="1:29" s="62" customFormat="1" ht="18" customHeight="1" x14ac:dyDescent="0.2">
      <c r="A36" s="104">
        <f t="shared" si="2"/>
        <v>30</v>
      </c>
      <c r="B36" s="406" t="str">
        <f t="shared" si="3"/>
        <v/>
      </c>
      <c r="C36" s="407"/>
      <c r="D36" s="90"/>
      <c r="E36" s="1"/>
      <c r="F36" s="76" t="s">
        <v>15</v>
      </c>
      <c r="G36" s="2"/>
      <c r="H36" s="158">
        <f t="shared" si="0"/>
        <v>0</v>
      </c>
      <c r="I36" s="76" t="s">
        <v>15</v>
      </c>
      <c r="J36" s="162">
        <f t="shared" si="1"/>
        <v>0</v>
      </c>
      <c r="K36" s="153"/>
      <c r="L36" s="76" t="s">
        <v>15</v>
      </c>
      <c r="M36" s="154"/>
      <c r="N36" s="155"/>
      <c r="O36" s="76" t="s">
        <v>15</v>
      </c>
      <c r="P36" s="154"/>
      <c r="Q36" s="155"/>
      <c r="R36" s="76" t="s">
        <v>15</v>
      </c>
      <c r="S36" s="154"/>
      <c r="T36" s="3"/>
      <c r="U36" s="75" t="s">
        <v>16</v>
      </c>
      <c r="V36" s="3"/>
      <c r="W36" s="228" t="s">
        <v>17</v>
      </c>
      <c r="X36" s="270"/>
      <c r="Y36" s="231"/>
      <c r="AA36" s="62" t="b">
        <f t="shared" si="4"/>
        <v>0</v>
      </c>
      <c r="AB36" s="62" t="b">
        <f t="shared" si="5"/>
        <v>0</v>
      </c>
      <c r="AC36" s="62" t="b">
        <f t="shared" si="6"/>
        <v>0</v>
      </c>
    </row>
    <row r="37" spans="1:29" s="62" customFormat="1" ht="18" customHeight="1" x14ac:dyDescent="0.2">
      <c r="A37" s="104">
        <f t="shared" si="2"/>
        <v>31</v>
      </c>
      <c r="B37" s="406" t="str">
        <f t="shared" si="3"/>
        <v/>
      </c>
      <c r="C37" s="407"/>
      <c r="D37" s="90"/>
      <c r="E37" s="1"/>
      <c r="F37" s="76" t="s">
        <v>15</v>
      </c>
      <c r="G37" s="2"/>
      <c r="H37" s="158">
        <f t="shared" si="0"/>
        <v>0</v>
      </c>
      <c r="I37" s="76" t="s">
        <v>15</v>
      </c>
      <c r="J37" s="162">
        <f t="shared" si="1"/>
        <v>0</v>
      </c>
      <c r="K37" s="153"/>
      <c r="L37" s="76" t="s">
        <v>15</v>
      </c>
      <c r="M37" s="154"/>
      <c r="N37" s="155"/>
      <c r="O37" s="76" t="s">
        <v>15</v>
      </c>
      <c r="P37" s="154"/>
      <c r="Q37" s="155"/>
      <c r="R37" s="76" t="s">
        <v>15</v>
      </c>
      <c r="S37" s="154"/>
      <c r="T37" s="3"/>
      <c r="U37" s="75" t="s">
        <v>16</v>
      </c>
      <c r="V37" s="3"/>
      <c r="W37" s="228" t="s">
        <v>17</v>
      </c>
      <c r="X37" s="270"/>
      <c r="Y37" s="231"/>
      <c r="AA37" s="62" t="b">
        <f t="shared" si="4"/>
        <v>0</v>
      </c>
      <c r="AB37" s="62" t="b">
        <f t="shared" si="5"/>
        <v>0</v>
      </c>
      <c r="AC37" s="62" t="b">
        <f t="shared" si="6"/>
        <v>0</v>
      </c>
    </row>
    <row r="38" spans="1:29" s="62" customFormat="1" ht="18" customHeight="1" x14ac:dyDescent="0.2">
      <c r="A38" s="104">
        <f t="shared" si="2"/>
        <v>32</v>
      </c>
      <c r="B38" s="406" t="str">
        <f t="shared" si="3"/>
        <v/>
      </c>
      <c r="C38" s="407"/>
      <c r="D38" s="90"/>
      <c r="E38" s="1"/>
      <c r="F38" s="76" t="s">
        <v>15</v>
      </c>
      <c r="G38" s="2"/>
      <c r="H38" s="158">
        <f t="shared" si="0"/>
        <v>0</v>
      </c>
      <c r="I38" s="76" t="s">
        <v>15</v>
      </c>
      <c r="J38" s="162">
        <f t="shared" si="1"/>
        <v>0</v>
      </c>
      <c r="K38" s="153"/>
      <c r="L38" s="76" t="s">
        <v>15</v>
      </c>
      <c r="M38" s="154"/>
      <c r="N38" s="155"/>
      <c r="O38" s="76" t="s">
        <v>15</v>
      </c>
      <c r="P38" s="154"/>
      <c r="Q38" s="155"/>
      <c r="R38" s="76" t="s">
        <v>15</v>
      </c>
      <c r="S38" s="154"/>
      <c r="T38" s="3"/>
      <c r="U38" s="75" t="s">
        <v>16</v>
      </c>
      <c r="V38" s="3"/>
      <c r="W38" s="228" t="s">
        <v>17</v>
      </c>
      <c r="X38" s="270"/>
      <c r="Y38" s="231"/>
      <c r="AA38" s="62" t="b">
        <f t="shared" si="4"/>
        <v>0</v>
      </c>
      <c r="AB38" s="62" t="b">
        <f t="shared" si="5"/>
        <v>0</v>
      </c>
      <c r="AC38" s="62" t="b">
        <f t="shared" si="6"/>
        <v>0</v>
      </c>
    </row>
    <row r="39" spans="1:29" s="62" customFormat="1" ht="18" customHeight="1" x14ac:dyDescent="0.2">
      <c r="A39" s="104">
        <f t="shared" si="2"/>
        <v>33</v>
      </c>
      <c r="B39" s="406" t="str">
        <f t="shared" si="3"/>
        <v/>
      </c>
      <c r="C39" s="407"/>
      <c r="D39" s="90"/>
      <c r="E39" s="1"/>
      <c r="F39" s="76" t="s">
        <v>15</v>
      </c>
      <c r="G39" s="2"/>
      <c r="H39" s="158">
        <f t="shared" ref="H39:H64" si="7">K39+N39+Q39</f>
        <v>0</v>
      </c>
      <c r="I39" s="76" t="s">
        <v>15</v>
      </c>
      <c r="J39" s="162">
        <f t="shared" ref="J39:J64" si="8">M39+P39+S39</f>
        <v>0</v>
      </c>
      <c r="K39" s="153"/>
      <c r="L39" s="76" t="s">
        <v>15</v>
      </c>
      <c r="M39" s="154"/>
      <c r="N39" s="155"/>
      <c r="O39" s="76" t="s">
        <v>15</v>
      </c>
      <c r="P39" s="154"/>
      <c r="Q39" s="155"/>
      <c r="R39" s="76" t="s">
        <v>15</v>
      </c>
      <c r="S39" s="154"/>
      <c r="T39" s="3"/>
      <c r="U39" s="75" t="s">
        <v>16</v>
      </c>
      <c r="V39" s="3"/>
      <c r="W39" s="228" t="s">
        <v>17</v>
      </c>
      <c r="X39" s="270"/>
      <c r="Y39" s="231"/>
      <c r="AA39" s="62" t="b">
        <f t="shared" si="4"/>
        <v>0</v>
      </c>
      <c r="AB39" s="62" t="b">
        <f t="shared" si="5"/>
        <v>0</v>
      </c>
      <c r="AC39" s="62" t="b">
        <f t="shared" si="6"/>
        <v>0</v>
      </c>
    </row>
    <row r="40" spans="1:29" s="62" customFormat="1" ht="18" customHeight="1" x14ac:dyDescent="0.2">
      <c r="A40" s="104">
        <f t="shared" si="2"/>
        <v>34</v>
      </c>
      <c r="B40" s="406" t="str">
        <f t="shared" si="3"/>
        <v/>
      </c>
      <c r="C40" s="407"/>
      <c r="D40" s="90"/>
      <c r="E40" s="1"/>
      <c r="F40" s="76" t="s">
        <v>15</v>
      </c>
      <c r="G40" s="2"/>
      <c r="H40" s="158">
        <f t="shared" si="7"/>
        <v>0</v>
      </c>
      <c r="I40" s="76" t="s">
        <v>15</v>
      </c>
      <c r="J40" s="162">
        <f t="shared" si="8"/>
        <v>0</v>
      </c>
      <c r="K40" s="153"/>
      <c r="L40" s="76" t="s">
        <v>15</v>
      </c>
      <c r="M40" s="154"/>
      <c r="N40" s="155"/>
      <c r="O40" s="76" t="s">
        <v>15</v>
      </c>
      <c r="P40" s="154"/>
      <c r="Q40" s="155"/>
      <c r="R40" s="76" t="s">
        <v>15</v>
      </c>
      <c r="S40" s="154"/>
      <c r="T40" s="3"/>
      <c r="U40" s="75" t="s">
        <v>16</v>
      </c>
      <c r="V40" s="3"/>
      <c r="W40" s="228" t="s">
        <v>17</v>
      </c>
      <c r="X40" s="270"/>
      <c r="Y40" s="231"/>
      <c r="AA40" s="62" t="b">
        <f t="shared" si="4"/>
        <v>0</v>
      </c>
      <c r="AB40" s="62" t="b">
        <f t="shared" si="5"/>
        <v>0</v>
      </c>
      <c r="AC40" s="62" t="b">
        <f t="shared" si="6"/>
        <v>0</v>
      </c>
    </row>
    <row r="41" spans="1:29" s="62" customFormat="1" ht="18" customHeight="1" x14ac:dyDescent="0.2">
      <c r="A41" s="104">
        <f t="shared" si="2"/>
        <v>35</v>
      </c>
      <c r="B41" s="406" t="str">
        <f t="shared" si="3"/>
        <v/>
      </c>
      <c r="C41" s="407"/>
      <c r="D41" s="90"/>
      <c r="E41" s="1"/>
      <c r="F41" s="76" t="s">
        <v>15</v>
      </c>
      <c r="G41" s="2"/>
      <c r="H41" s="158">
        <f t="shared" si="7"/>
        <v>0</v>
      </c>
      <c r="I41" s="76" t="s">
        <v>15</v>
      </c>
      <c r="J41" s="162">
        <f t="shared" si="8"/>
        <v>0</v>
      </c>
      <c r="K41" s="153"/>
      <c r="L41" s="76" t="s">
        <v>15</v>
      </c>
      <c r="M41" s="154"/>
      <c r="N41" s="155"/>
      <c r="O41" s="76" t="s">
        <v>15</v>
      </c>
      <c r="P41" s="154"/>
      <c r="Q41" s="155"/>
      <c r="R41" s="76" t="s">
        <v>15</v>
      </c>
      <c r="S41" s="154"/>
      <c r="T41" s="3"/>
      <c r="U41" s="75" t="s">
        <v>16</v>
      </c>
      <c r="V41" s="3"/>
      <c r="W41" s="228" t="s">
        <v>17</v>
      </c>
      <c r="X41" s="270"/>
      <c r="Y41" s="231"/>
      <c r="AA41" s="62" t="b">
        <f t="shared" si="4"/>
        <v>0</v>
      </c>
      <c r="AB41" s="62" t="b">
        <f t="shared" si="5"/>
        <v>0</v>
      </c>
      <c r="AC41" s="62" t="b">
        <f t="shared" si="6"/>
        <v>0</v>
      </c>
    </row>
    <row r="42" spans="1:29" s="62" customFormat="1" ht="18" customHeight="1" x14ac:dyDescent="0.2">
      <c r="A42" s="104">
        <f t="shared" si="2"/>
        <v>36</v>
      </c>
      <c r="B42" s="406" t="str">
        <f t="shared" si="3"/>
        <v/>
      </c>
      <c r="C42" s="407"/>
      <c r="D42" s="90"/>
      <c r="E42" s="1"/>
      <c r="F42" s="76" t="s">
        <v>15</v>
      </c>
      <c r="G42" s="2"/>
      <c r="H42" s="158">
        <f t="shared" si="7"/>
        <v>0</v>
      </c>
      <c r="I42" s="76" t="s">
        <v>15</v>
      </c>
      <c r="J42" s="162">
        <f t="shared" si="8"/>
        <v>0</v>
      </c>
      <c r="K42" s="153"/>
      <c r="L42" s="76" t="s">
        <v>15</v>
      </c>
      <c r="M42" s="154"/>
      <c r="N42" s="155"/>
      <c r="O42" s="76" t="s">
        <v>15</v>
      </c>
      <c r="P42" s="154"/>
      <c r="Q42" s="155"/>
      <c r="R42" s="76" t="s">
        <v>15</v>
      </c>
      <c r="S42" s="154"/>
      <c r="T42" s="3"/>
      <c r="U42" s="75" t="s">
        <v>16</v>
      </c>
      <c r="V42" s="3"/>
      <c r="W42" s="228" t="s">
        <v>17</v>
      </c>
      <c r="X42" s="270"/>
      <c r="Y42" s="231"/>
      <c r="AA42" s="62" t="b">
        <f t="shared" si="4"/>
        <v>0</v>
      </c>
      <c r="AB42" s="62" t="b">
        <f t="shared" si="5"/>
        <v>0</v>
      </c>
      <c r="AC42" s="62" t="b">
        <f t="shared" si="6"/>
        <v>0</v>
      </c>
    </row>
    <row r="43" spans="1:29" s="62" customFormat="1" ht="18" customHeight="1" x14ac:dyDescent="0.2">
      <c r="A43" s="104">
        <f t="shared" si="2"/>
        <v>37</v>
      </c>
      <c r="B43" s="406" t="str">
        <f t="shared" si="3"/>
        <v/>
      </c>
      <c r="C43" s="407"/>
      <c r="D43" s="90"/>
      <c r="E43" s="1"/>
      <c r="F43" s="76" t="s">
        <v>15</v>
      </c>
      <c r="G43" s="2"/>
      <c r="H43" s="158">
        <f t="shared" si="7"/>
        <v>0</v>
      </c>
      <c r="I43" s="76" t="s">
        <v>15</v>
      </c>
      <c r="J43" s="162">
        <f t="shared" si="8"/>
        <v>0</v>
      </c>
      <c r="K43" s="153"/>
      <c r="L43" s="76" t="s">
        <v>15</v>
      </c>
      <c r="M43" s="154"/>
      <c r="N43" s="155"/>
      <c r="O43" s="76" t="s">
        <v>15</v>
      </c>
      <c r="P43" s="154"/>
      <c r="Q43" s="155"/>
      <c r="R43" s="76" t="s">
        <v>15</v>
      </c>
      <c r="S43" s="154"/>
      <c r="T43" s="3"/>
      <c r="U43" s="75" t="s">
        <v>16</v>
      </c>
      <c r="V43" s="3"/>
      <c r="W43" s="228" t="s">
        <v>17</v>
      </c>
      <c r="X43" s="270"/>
      <c r="Y43" s="231"/>
      <c r="AA43" s="62" t="b">
        <f t="shared" si="4"/>
        <v>0</v>
      </c>
      <c r="AB43" s="62" t="b">
        <f t="shared" si="5"/>
        <v>0</v>
      </c>
      <c r="AC43" s="62" t="b">
        <f t="shared" si="6"/>
        <v>0</v>
      </c>
    </row>
    <row r="44" spans="1:29" s="62" customFormat="1" ht="18" customHeight="1" x14ac:dyDescent="0.2">
      <c r="A44" s="104">
        <f t="shared" si="2"/>
        <v>38</v>
      </c>
      <c r="B44" s="406" t="str">
        <f t="shared" si="3"/>
        <v/>
      </c>
      <c r="C44" s="407"/>
      <c r="D44" s="90"/>
      <c r="E44" s="1"/>
      <c r="F44" s="76" t="s">
        <v>15</v>
      </c>
      <c r="G44" s="2"/>
      <c r="H44" s="158">
        <f t="shared" si="7"/>
        <v>0</v>
      </c>
      <c r="I44" s="76" t="s">
        <v>15</v>
      </c>
      <c r="J44" s="162">
        <f t="shared" si="8"/>
        <v>0</v>
      </c>
      <c r="K44" s="153"/>
      <c r="L44" s="76" t="s">
        <v>15</v>
      </c>
      <c r="M44" s="154"/>
      <c r="N44" s="155"/>
      <c r="O44" s="76" t="s">
        <v>15</v>
      </c>
      <c r="P44" s="154"/>
      <c r="Q44" s="155"/>
      <c r="R44" s="76" t="s">
        <v>15</v>
      </c>
      <c r="S44" s="154"/>
      <c r="T44" s="3"/>
      <c r="U44" s="75" t="s">
        <v>16</v>
      </c>
      <c r="V44" s="3"/>
      <c r="W44" s="228" t="s">
        <v>17</v>
      </c>
      <c r="X44" s="270"/>
      <c r="Y44" s="231"/>
      <c r="AA44" s="62" t="b">
        <f t="shared" si="4"/>
        <v>0</v>
      </c>
      <c r="AB44" s="62" t="b">
        <f t="shared" si="5"/>
        <v>0</v>
      </c>
      <c r="AC44" s="62" t="b">
        <f t="shared" si="6"/>
        <v>0</v>
      </c>
    </row>
    <row r="45" spans="1:29" s="62" customFormat="1" ht="18" customHeight="1" x14ac:dyDescent="0.2">
      <c r="A45" s="104">
        <f t="shared" si="2"/>
        <v>39</v>
      </c>
      <c r="B45" s="406" t="str">
        <f t="shared" si="3"/>
        <v/>
      </c>
      <c r="C45" s="407"/>
      <c r="D45" s="90"/>
      <c r="E45" s="1"/>
      <c r="F45" s="76" t="s">
        <v>15</v>
      </c>
      <c r="G45" s="2"/>
      <c r="H45" s="158">
        <f t="shared" si="7"/>
        <v>0</v>
      </c>
      <c r="I45" s="76" t="s">
        <v>15</v>
      </c>
      <c r="J45" s="162">
        <f t="shared" si="8"/>
        <v>0</v>
      </c>
      <c r="K45" s="153"/>
      <c r="L45" s="76" t="s">
        <v>15</v>
      </c>
      <c r="M45" s="154"/>
      <c r="N45" s="155"/>
      <c r="O45" s="76" t="s">
        <v>15</v>
      </c>
      <c r="P45" s="154"/>
      <c r="Q45" s="155"/>
      <c r="R45" s="76" t="s">
        <v>15</v>
      </c>
      <c r="S45" s="154"/>
      <c r="T45" s="3"/>
      <c r="U45" s="75" t="s">
        <v>16</v>
      </c>
      <c r="V45" s="3"/>
      <c r="W45" s="228" t="s">
        <v>17</v>
      </c>
      <c r="X45" s="270"/>
      <c r="Y45" s="231"/>
      <c r="AA45" s="62" t="b">
        <f t="shared" si="4"/>
        <v>0</v>
      </c>
      <c r="AB45" s="62" t="b">
        <f t="shared" si="5"/>
        <v>0</v>
      </c>
      <c r="AC45" s="62" t="b">
        <f t="shared" si="6"/>
        <v>0</v>
      </c>
    </row>
    <row r="46" spans="1:29" s="62" customFormat="1" ht="18" customHeight="1" x14ac:dyDescent="0.2">
      <c r="A46" s="104">
        <f t="shared" si="2"/>
        <v>40</v>
      </c>
      <c r="B46" s="406" t="str">
        <f t="shared" si="3"/>
        <v/>
      </c>
      <c r="C46" s="407"/>
      <c r="D46" s="90"/>
      <c r="E46" s="1"/>
      <c r="F46" s="76" t="s">
        <v>15</v>
      </c>
      <c r="G46" s="2"/>
      <c r="H46" s="158">
        <f t="shared" si="7"/>
        <v>0</v>
      </c>
      <c r="I46" s="76" t="s">
        <v>15</v>
      </c>
      <c r="J46" s="162">
        <f t="shared" si="8"/>
        <v>0</v>
      </c>
      <c r="K46" s="153"/>
      <c r="L46" s="76" t="s">
        <v>15</v>
      </c>
      <c r="M46" s="154"/>
      <c r="N46" s="155"/>
      <c r="O46" s="76" t="s">
        <v>15</v>
      </c>
      <c r="P46" s="154"/>
      <c r="Q46" s="155"/>
      <c r="R46" s="76" t="s">
        <v>15</v>
      </c>
      <c r="S46" s="154"/>
      <c r="T46" s="3"/>
      <c r="U46" s="75" t="s">
        <v>16</v>
      </c>
      <c r="V46" s="3"/>
      <c r="W46" s="228" t="s">
        <v>17</v>
      </c>
      <c r="X46" s="270"/>
      <c r="Y46" s="231"/>
      <c r="AA46" s="62" t="b">
        <f t="shared" si="4"/>
        <v>0</v>
      </c>
      <c r="AB46" s="62" t="b">
        <f t="shared" si="5"/>
        <v>0</v>
      </c>
      <c r="AC46" s="62" t="b">
        <f t="shared" si="6"/>
        <v>0</v>
      </c>
    </row>
    <row r="47" spans="1:29" s="62" customFormat="1" ht="18" customHeight="1" x14ac:dyDescent="0.2">
      <c r="A47" s="104">
        <f t="shared" si="2"/>
        <v>41</v>
      </c>
      <c r="B47" s="406" t="str">
        <f t="shared" si="3"/>
        <v/>
      </c>
      <c r="C47" s="407"/>
      <c r="D47" s="90"/>
      <c r="E47" s="1"/>
      <c r="F47" s="76" t="s">
        <v>15</v>
      </c>
      <c r="G47" s="2"/>
      <c r="H47" s="158">
        <f t="shared" si="7"/>
        <v>0</v>
      </c>
      <c r="I47" s="76" t="s">
        <v>15</v>
      </c>
      <c r="J47" s="162">
        <f t="shared" si="8"/>
        <v>0</v>
      </c>
      <c r="K47" s="153"/>
      <c r="L47" s="76" t="s">
        <v>15</v>
      </c>
      <c r="M47" s="154"/>
      <c r="N47" s="155"/>
      <c r="O47" s="76" t="s">
        <v>15</v>
      </c>
      <c r="P47" s="154"/>
      <c r="Q47" s="155"/>
      <c r="R47" s="76" t="s">
        <v>15</v>
      </c>
      <c r="S47" s="154"/>
      <c r="T47" s="3"/>
      <c r="U47" s="75" t="s">
        <v>16</v>
      </c>
      <c r="V47" s="3"/>
      <c r="W47" s="228" t="s">
        <v>17</v>
      </c>
      <c r="X47" s="270"/>
      <c r="Y47" s="231"/>
      <c r="AA47" s="62" t="b">
        <f t="shared" si="4"/>
        <v>0</v>
      </c>
      <c r="AB47" s="62" t="b">
        <f t="shared" si="5"/>
        <v>0</v>
      </c>
      <c r="AC47" s="62" t="b">
        <f t="shared" si="6"/>
        <v>0</v>
      </c>
    </row>
    <row r="48" spans="1:29" s="62" customFormat="1" ht="18" customHeight="1" x14ac:dyDescent="0.2">
      <c r="A48" s="104">
        <f t="shared" si="2"/>
        <v>42</v>
      </c>
      <c r="B48" s="406" t="str">
        <f t="shared" si="3"/>
        <v/>
      </c>
      <c r="C48" s="407"/>
      <c r="D48" s="90"/>
      <c r="E48" s="1"/>
      <c r="F48" s="76" t="s">
        <v>15</v>
      </c>
      <c r="G48" s="2"/>
      <c r="H48" s="158">
        <f t="shared" si="7"/>
        <v>0</v>
      </c>
      <c r="I48" s="76" t="s">
        <v>15</v>
      </c>
      <c r="J48" s="162">
        <f t="shared" si="8"/>
        <v>0</v>
      </c>
      <c r="K48" s="153"/>
      <c r="L48" s="76" t="s">
        <v>15</v>
      </c>
      <c r="M48" s="154"/>
      <c r="N48" s="155"/>
      <c r="O48" s="76" t="s">
        <v>15</v>
      </c>
      <c r="P48" s="154"/>
      <c r="Q48" s="155"/>
      <c r="R48" s="76" t="s">
        <v>15</v>
      </c>
      <c r="S48" s="154"/>
      <c r="T48" s="3"/>
      <c r="U48" s="75" t="s">
        <v>16</v>
      </c>
      <c r="V48" s="3"/>
      <c r="W48" s="228" t="s">
        <v>17</v>
      </c>
      <c r="X48" s="270"/>
      <c r="Y48" s="231"/>
      <c r="AA48" s="62" t="b">
        <f t="shared" si="4"/>
        <v>0</v>
      </c>
      <c r="AB48" s="62" t="b">
        <f t="shared" si="5"/>
        <v>0</v>
      </c>
      <c r="AC48" s="62" t="b">
        <f t="shared" si="6"/>
        <v>0</v>
      </c>
    </row>
    <row r="49" spans="1:29" s="62" customFormat="1" ht="18" customHeight="1" x14ac:dyDescent="0.2">
      <c r="A49" s="104">
        <f t="shared" si="2"/>
        <v>43</v>
      </c>
      <c r="B49" s="406" t="str">
        <f t="shared" si="3"/>
        <v/>
      </c>
      <c r="C49" s="407"/>
      <c r="D49" s="90"/>
      <c r="E49" s="1"/>
      <c r="F49" s="76" t="s">
        <v>15</v>
      </c>
      <c r="G49" s="2"/>
      <c r="H49" s="158">
        <f t="shared" si="7"/>
        <v>0</v>
      </c>
      <c r="I49" s="76" t="s">
        <v>15</v>
      </c>
      <c r="J49" s="162">
        <f t="shared" si="8"/>
        <v>0</v>
      </c>
      <c r="K49" s="153"/>
      <c r="L49" s="76" t="s">
        <v>15</v>
      </c>
      <c r="M49" s="154"/>
      <c r="N49" s="155"/>
      <c r="O49" s="76" t="s">
        <v>15</v>
      </c>
      <c r="P49" s="154"/>
      <c r="Q49" s="155"/>
      <c r="R49" s="76" t="s">
        <v>15</v>
      </c>
      <c r="S49" s="154"/>
      <c r="T49" s="3"/>
      <c r="U49" s="75" t="s">
        <v>16</v>
      </c>
      <c r="V49" s="3"/>
      <c r="W49" s="228" t="s">
        <v>17</v>
      </c>
      <c r="X49" s="270"/>
      <c r="Y49" s="231"/>
      <c r="AA49" s="62" t="b">
        <f t="shared" si="4"/>
        <v>0</v>
      </c>
      <c r="AB49" s="62" t="b">
        <f t="shared" si="5"/>
        <v>0</v>
      </c>
      <c r="AC49" s="62" t="b">
        <f t="shared" si="6"/>
        <v>0</v>
      </c>
    </row>
    <row r="50" spans="1:29" s="62" customFormat="1" ht="18" customHeight="1" x14ac:dyDescent="0.2">
      <c r="A50" s="104">
        <f t="shared" si="2"/>
        <v>44</v>
      </c>
      <c r="B50" s="406" t="str">
        <f t="shared" si="3"/>
        <v/>
      </c>
      <c r="C50" s="407"/>
      <c r="D50" s="90"/>
      <c r="E50" s="1"/>
      <c r="F50" s="76" t="s">
        <v>15</v>
      </c>
      <c r="G50" s="2"/>
      <c r="H50" s="158">
        <f t="shared" si="7"/>
        <v>0</v>
      </c>
      <c r="I50" s="76" t="s">
        <v>15</v>
      </c>
      <c r="J50" s="162">
        <f t="shared" si="8"/>
        <v>0</v>
      </c>
      <c r="K50" s="153"/>
      <c r="L50" s="76" t="s">
        <v>15</v>
      </c>
      <c r="M50" s="154"/>
      <c r="N50" s="155"/>
      <c r="O50" s="76" t="s">
        <v>15</v>
      </c>
      <c r="P50" s="154"/>
      <c r="Q50" s="155"/>
      <c r="R50" s="76" t="s">
        <v>15</v>
      </c>
      <c r="S50" s="154"/>
      <c r="T50" s="3"/>
      <c r="U50" s="75" t="s">
        <v>16</v>
      </c>
      <c r="V50" s="3"/>
      <c r="W50" s="228" t="s">
        <v>17</v>
      </c>
      <c r="X50" s="270"/>
      <c r="Y50" s="231"/>
      <c r="AA50" s="62" t="b">
        <f t="shared" si="4"/>
        <v>0</v>
      </c>
      <c r="AB50" s="62" t="b">
        <f t="shared" si="5"/>
        <v>0</v>
      </c>
      <c r="AC50" s="62" t="b">
        <f t="shared" si="6"/>
        <v>0</v>
      </c>
    </row>
    <row r="51" spans="1:29" s="62" customFormat="1" ht="18" customHeight="1" x14ac:dyDescent="0.2">
      <c r="A51" s="104">
        <f t="shared" si="2"/>
        <v>45</v>
      </c>
      <c r="B51" s="406" t="str">
        <f t="shared" si="3"/>
        <v/>
      </c>
      <c r="C51" s="407"/>
      <c r="D51" s="90"/>
      <c r="E51" s="1"/>
      <c r="F51" s="76" t="s">
        <v>15</v>
      </c>
      <c r="G51" s="2"/>
      <c r="H51" s="158">
        <f t="shared" si="7"/>
        <v>0</v>
      </c>
      <c r="I51" s="76" t="s">
        <v>15</v>
      </c>
      <c r="J51" s="162">
        <f t="shared" si="8"/>
        <v>0</v>
      </c>
      <c r="K51" s="153"/>
      <c r="L51" s="76" t="s">
        <v>15</v>
      </c>
      <c r="M51" s="154"/>
      <c r="N51" s="155"/>
      <c r="O51" s="76" t="s">
        <v>15</v>
      </c>
      <c r="P51" s="154"/>
      <c r="Q51" s="155"/>
      <c r="R51" s="76" t="s">
        <v>15</v>
      </c>
      <c r="S51" s="154"/>
      <c r="T51" s="3"/>
      <c r="U51" s="75" t="s">
        <v>16</v>
      </c>
      <c r="V51" s="3"/>
      <c r="W51" s="228" t="s">
        <v>17</v>
      </c>
      <c r="X51" s="270"/>
      <c r="Y51" s="231"/>
      <c r="AA51" s="62" t="b">
        <f t="shared" si="4"/>
        <v>0</v>
      </c>
      <c r="AB51" s="62" t="b">
        <f t="shared" si="5"/>
        <v>0</v>
      </c>
      <c r="AC51" s="62" t="b">
        <f t="shared" si="6"/>
        <v>0</v>
      </c>
    </row>
    <row r="52" spans="1:29" s="62" customFormat="1" ht="18" customHeight="1" x14ac:dyDescent="0.2">
      <c r="A52" s="104">
        <f t="shared" si="2"/>
        <v>46</v>
      </c>
      <c r="B52" s="406" t="str">
        <f t="shared" si="3"/>
        <v/>
      </c>
      <c r="C52" s="407"/>
      <c r="D52" s="90"/>
      <c r="E52" s="1"/>
      <c r="F52" s="76" t="s">
        <v>15</v>
      </c>
      <c r="G52" s="2"/>
      <c r="H52" s="158">
        <f t="shared" si="7"/>
        <v>0</v>
      </c>
      <c r="I52" s="76" t="s">
        <v>15</v>
      </c>
      <c r="J52" s="162">
        <f t="shared" si="8"/>
        <v>0</v>
      </c>
      <c r="K52" s="153"/>
      <c r="L52" s="76" t="s">
        <v>15</v>
      </c>
      <c r="M52" s="154"/>
      <c r="N52" s="155"/>
      <c r="O52" s="76" t="s">
        <v>15</v>
      </c>
      <c r="P52" s="154"/>
      <c r="Q52" s="155"/>
      <c r="R52" s="76" t="s">
        <v>15</v>
      </c>
      <c r="S52" s="154"/>
      <c r="T52" s="3"/>
      <c r="U52" s="75" t="s">
        <v>16</v>
      </c>
      <c r="V52" s="3"/>
      <c r="W52" s="228" t="s">
        <v>17</v>
      </c>
      <c r="X52" s="270"/>
      <c r="Y52" s="231"/>
      <c r="AA52" s="62" t="b">
        <f t="shared" si="4"/>
        <v>0</v>
      </c>
      <c r="AB52" s="62" t="b">
        <f t="shared" si="5"/>
        <v>0</v>
      </c>
      <c r="AC52" s="62" t="b">
        <f t="shared" si="6"/>
        <v>0</v>
      </c>
    </row>
    <row r="53" spans="1:29" s="62" customFormat="1" ht="18" customHeight="1" x14ac:dyDescent="0.2">
      <c r="A53" s="104">
        <f t="shared" si="2"/>
        <v>47</v>
      </c>
      <c r="B53" s="406" t="str">
        <f t="shared" si="3"/>
        <v/>
      </c>
      <c r="C53" s="407"/>
      <c r="D53" s="90"/>
      <c r="E53" s="1"/>
      <c r="F53" s="76" t="s">
        <v>15</v>
      </c>
      <c r="G53" s="2"/>
      <c r="H53" s="158">
        <f t="shared" si="7"/>
        <v>0</v>
      </c>
      <c r="I53" s="76" t="s">
        <v>15</v>
      </c>
      <c r="J53" s="162">
        <f t="shared" si="8"/>
        <v>0</v>
      </c>
      <c r="K53" s="153"/>
      <c r="L53" s="76" t="s">
        <v>15</v>
      </c>
      <c r="M53" s="154"/>
      <c r="N53" s="155"/>
      <c r="O53" s="76" t="s">
        <v>15</v>
      </c>
      <c r="P53" s="154"/>
      <c r="Q53" s="155"/>
      <c r="R53" s="76" t="s">
        <v>15</v>
      </c>
      <c r="S53" s="154"/>
      <c r="T53" s="3"/>
      <c r="U53" s="75" t="s">
        <v>16</v>
      </c>
      <c r="V53" s="3"/>
      <c r="W53" s="228" t="s">
        <v>17</v>
      </c>
      <c r="X53" s="270"/>
      <c r="Y53" s="231"/>
      <c r="AA53" s="62" t="b">
        <f t="shared" si="4"/>
        <v>0</v>
      </c>
      <c r="AB53" s="62" t="b">
        <f t="shared" si="5"/>
        <v>0</v>
      </c>
      <c r="AC53" s="62" t="b">
        <f t="shared" si="6"/>
        <v>0</v>
      </c>
    </row>
    <row r="54" spans="1:29" s="62" customFormat="1" ht="18" customHeight="1" x14ac:dyDescent="0.2">
      <c r="A54" s="104">
        <f t="shared" si="2"/>
        <v>48</v>
      </c>
      <c r="B54" s="406" t="str">
        <f t="shared" si="3"/>
        <v/>
      </c>
      <c r="C54" s="407"/>
      <c r="D54" s="90"/>
      <c r="E54" s="1"/>
      <c r="F54" s="76" t="s">
        <v>15</v>
      </c>
      <c r="G54" s="2"/>
      <c r="H54" s="158">
        <f t="shared" si="7"/>
        <v>0</v>
      </c>
      <c r="I54" s="76" t="s">
        <v>15</v>
      </c>
      <c r="J54" s="162">
        <f t="shared" si="8"/>
        <v>0</v>
      </c>
      <c r="K54" s="153"/>
      <c r="L54" s="76" t="s">
        <v>15</v>
      </c>
      <c r="M54" s="154"/>
      <c r="N54" s="155"/>
      <c r="O54" s="76" t="s">
        <v>15</v>
      </c>
      <c r="P54" s="154"/>
      <c r="Q54" s="155"/>
      <c r="R54" s="76" t="s">
        <v>15</v>
      </c>
      <c r="S54" s="154"/>
      <c r="T54" s="3"/>
      <c r="U54" s="75" t="s">
        <v>16</v>
      </c>
      <c r="V54" s="3"/>
      <c r="W54" s="228" t="s">
        <v>17</v>
      </c>
      <c r="X54" s="270"/>
      <c r="Y54" s="231"/>
      <c r="AA54" s="62" t="b">
        <f t="shared" si="4"/>
        <v>0</v>
      </c>
      <c r="AB54" s="62" t="b">
        <f t="shared" si="5"/>
        <v>0</v>
      </c>
      <c r="AC54" s="62" t="b">
        <f t="shared" si="6"/>
        <v>0</v>
      </c>
    </row>
    <row r="55" spans="1:29" s="62" customFormat="1" ht="18" customHeight="1" x14ac:dyDescent="0.2">
      <c r="A55" s="104">
        <f t="shared" si="2"/>
        <v>49</v>
      </c>
      <c r="B55" s="406" t="str">
        <f t="shared" si="3"/>
        <v/>
      </c>
      <c r="C55" s="407"/>
      <c r="D55" s="90"/>
      <c r="E55" s="1"/>
      <c r="F55" s="76" t="s">
        <v>15</v>
      </c>
      <c r="G55" s="2"/>
      <c r="H55" s="158">
        <f t="shared" si="7"/>
        <v>0</v>
      </c>
      <c r="I55" s="76" t="s">
        <v>15</v>
      </c>
      <c r="J55" s="162">
        <f t="shared" si="8"/>
        <v>0</v>
      </c>
      <c r="K55" s="153"/>
      <c r="L55" s="76" t="s">
        <v>15</v>
      </c>
      <c r="M55" s="154"/>
      <c r="N55" s="155"/>
      <c r="O55" s="76" t="s">
        <v>15</v>
      </c>
      <c r="P55" s="154"/>
      <c r="Q55" s="155"/>
      <c r="R55" s="76" t="s">
        <v>15</v>
      </c>
      <c r="S55" s="154"/>
      <c r="T55" s="3"/>
      <c r="U55" s="75" t="s">
        <v>16</v>
      </c>
      <c r="V55" s="3"/>
      <c r="W55" s="228" t="s">
        <v>17</v>
      </c>
      <c r="X55" s="270"/>
      <c r="Y55" s="231"/>
      <c r="AA55" s="62" t="b">
        <f t="shared" si="4"/>
        <v>0</v>
      </c>
      <c r="AB55" s="62" t="b">
        <f t="shared" si="5"/>
        <v>0</v>
      </c>
      <c r="AC55" s="62" t="b">
        <f t="shared" si="6"/>
        <v>0</v>
      </c>
    </row>
    <row r="56" spans="1:29" s="62" customFormat="1" ht="18" customHeight="1" x14ac:dyDescent="0.2">
      <c r="A56" s="104">
        <f t="shared" si="2"/>
        <v>50</v>
      </c>
      <c r="B56" s="406" t="str">
        <f t="shared" si="3"/>
        <v/>
      </c>
      <c r="C56" s="407"/>
      <c r="D56" s="90"/>
      <c r="E56" s="1"/>
      <c r="F56" s="76" t="s">
        <v>15</v>
      </c>
      <c r="G56" s="2"/>
      <c r="H56" s="158">
        <f t="shared" si="7"/>
        <v>0</v>
      </c>
      <c r="I56" s="76" t="s">
        <v>15</v>
      </c>
      <c r="J56" s="162">
        <f t="shared" si="8"/>
        <v>0</v>
      </c>
      <c r="K56" s="153"/>
      <c r="L56" s="76" t="s">
        <v>15</v>
      </c>
      <c r="M56" s="154"/>
      <c r="N56" s="155"/>
      <c r="O56" s="76" t="s">
        <v>15</v>
      </c>
      <c r="P56" s="154"/>
      <c r="Q56" s="155"/>
      <c r="R56" s="76" t="s">
        <v>15</v>
      </c>
      <c r="S56" s="154"/>
      <c r="T56" s="3"/>
      <c r="U56" s="75" t="s">
        <v>16</v>
      </c>
      <c r="V56" s="3"/>
      <c r="W56" s="228" t="s">
        <v>17</v>
      </c>
      <c r="X56" s="270"/>
      <c r="Y56" s="231"/>
      <c r="AA56" s="62" t="b">
        <f t="shared" si="4"/>
        <v>0</v>
      </c>
      <c r="AB56" s="62" t="b">
        <f t="shared" si="5"/>
        <v>0</v>
      </c>
      <c r="AC56" s="62" t="b">
        <f t="shared" si="6"/>
        <v>0</v>
      </c>
    </row>
    <row r="57" spans="1:29" s="62" customFormat="1" ht="18" customHeight="1" x14ac:dyDescent="0.2">
      <c r="A57" s="104">
        <f t="shared" si="2"/>
        <v>51</v>
      </c>
      <c r="B57" s="406" t="str">
        <f t="shared" si="3"/>
        <v/>
      </c>
      <c r="C57" s="407"/>
      <c r="D57" s="90"/>
      <c r="E57" s="1"/>
      <c r="F57" s="76" t="s">
        <v>15</v>
      </c>
      <c r="G57" s="2"/>
      <c r="H57" s="158">
        <f t="shared" si="7"/>
        <v>0</v>
      </c>
      <c r="I57" s="76" t="s">
        <v>15</v>
      </c>
      <c r="J57" s="162">
        <f t="shared" si="8"/>
        <v>0</v>
      </c>
      <c r="K57" s="153"/>
      <c r="L57" s="76" t="s">
        <v>15</v>
      </c>
      <c r="M57" s="154"/>
      <c r="N57" s="155"/>
      <c r="O57" s="76" t="s">
        <v>15</v>
      </c>
      <c r="P57" s="154"/>
      <c r="Q57" s="155"/>
      <c r="R57" s="76" t="s">
        <v>15</v>
      </c>
      <c r="S57" s="154"/>
      <c r="T57" s="3"/>
      <c r="U57" s="75" t="s">
        <v>16</v>
      </c>
      <c r="V57" s="3"/>
      <c r="W57" s="228" t="s">
        <v>17</v>
      </c>
      <c r="X57" s="270"/>
      <c r="Y57" s="231"/>
      <c r="AA57" s="62" t="b">
        <f t="shared" si="4"/>
        <v>0</v>
      </c>
      <c r="AB57" s="62" t="b">
        <f t="shared" si="5"/>
        <v>0</v>
      </c>
      <c r="AC57" s="62" t="b">
        <f t="shared" si="6"/>
        <v>0</v>
      </c>
    </row>
    <row r="58" spans="1:29" s="62" customFormat="1" ht="18" customHeight="1" x14ac:dyDescent="0.2">
      <c r="A58" s="104">
        <f t="shared" si="2"/>
        <v>52</v>
      </c>
      <c r="B58" s="406" t="str">
        <f t="shared" si="3"/>
        <v/>
      </c>
      <c r="C58" s="407"/>
      <c r="D58" s="90"/>
      <c r="E58" s="1"/>
      <c r="F58" s="76" t="s">
        <v>15</v>
      </c>
      <c r="G58" s="2"/>
      <c r="H58" s="158">
        <f t="shared" si="7"/>
        <v>0</v>
      </c>
      <c r="I58" s="76" t="s">
        <v>15</v>
      </c>
      <c r="J58" s="162">
        <f t="shared" si="8"/>
        <v>0</v>
      </c>
      <c r="K58" s="153"/>
      <c r="L58" s="76" t="s">
        <v>15</v>
      </c>
      <c r="M58" s="154"/>
      <c r="N58" s="155"/>
      <c r="O58" s="76" t="s">
        <v>15</v>
      </c>
      <c r="P58" s="154"/>
      <c r="Q58" s="155"/>
      <c r="R58" s="76" t="s">
        <v>15</v>
      </c>
      <c r="S58" s="154"/>
      <c r="T58" s="3"/>
      <c r="U58" s="75" t="s">
        <v>16</v>
      </c>
      <c r="V58" s="3"/>
      <c r="W58" s="228" t="s">
        <v>17</v>
      </c>
      <c r="X58" s="270"/>
      <c r="Y58" s="231"/>
      <c r="AA58" s="62" t="b">
        <f t="shared" si="4"/>
        <v>0</v>
      </c>
      <c r="AB58" s="62" t="b">
        <f t="shared" si="5"/>
        <v>0</v>
      </c>
      <c r="AC58" s="62" t="b">
        <f t="shared" si="6"/>
        <v>0</v>
      </c>
    </row>
    <row r="59" spans="1:29" s="62" customFormat="1" ht="18" customHeight="1" x14ac:dyDescent="0.2">
      <c r="A59" s="104">
        <f t="shared" si="2"/>
        <v>53</v>
      </c>
      <c r="B59" s="406" t="str">
        <f t="shared" si="3"/>
        <v/>
      </c>
      <c r="C59" s="407"/>
      <c r="D59" s="90"/>
      <c r="E59" s="1"/>
      <c r="F59" s="76" t="s">
        <v>15</v>
      </c>
      <c r="G59" s="2"/>
      <c r="H59" s="158">
        <f t="shared" si="7"/>
        <v>0</v>
      </c>
      <c r="I59" s="76" t="s">
        <v>15</v>
      </c>
      <c r="J59" s="162">
        <f t="shared" si="8"/>
        <v>0</v>
      </c>
      <c r="K59" s="153"/>
      <c r="L59" s="76" t="s">
        <v>15</v>
      </c>
      <c r="M59" s="154"/>
      <c r="N59" s="155"/>
      <c r="O59" s="76" t="s">
        <v>15</v>
      </c>
      <c r="P59" s="154"/>
      <c r="Q59" s="155"/>
      <c r="R59" s="76" t="s">
        <v>15</v>
      </c>
      <c r="S59" s="154"/>
      <c r="T59" s="3"/>
      <c r="U59" s="75" t="s">
        <v>16</v>
      </c>
      <c r="V59" s="3"/>
      <c r="W59" s="228" t="s">
        <v>17</v>
      </c>
      <c r="X59" s="270"/>
      <c r="Y59" s="231"/>
      <c r="AA59" s="62" t="b">
        <f t="shared" si="4"/>
        <v>0</v>
      </c>
      <c r="AB59" s="62" t="b">
        <f t="shared" si="5"/>
        <v>0</v>
      </c>
      <c r="AC59" s="62" t="b">
        <f t="shared" si="6"/>
        <v>0</v>
      </c>
    </row>
    <row r="60" spans="1:29" s="62" customFormat="1" ht="18" customHeight="1" x14ac:dyDescent="0.2">
      <c r="A60" s="104">
        <f t="shared" si="2"/>
        <v>54</v>
      </c>
      <c r="B60" s="406" t="str">
        <f t="shared" si="3"/>
        <v/>
      </c>
      <c r="C60" s="407"/>
      <c r="D60" s="90"/>
      <c r="E60" s="1"/>
      <c r="F60" s="76" t="s">
        <v>15</v>
      </c>
      <c r="G60" s="2"/>
      <c r="H60" s="158">
        <f t="shared" si="7"/>
        <v>0</v>
      </c>
      <c r="I60" s="76" t="s">
        <v>15</v>
      </c>
      <c r="J60" s="162">
        <f t="shared" si="8"/>
        <v>0</v>
      </c>
      <c r="K60" s="153"/>
      <c r="L60" s="76" t="s">
        <v>15</v>
      </c>
      <c r="M60" s="154"/>
      <c r="N60" s="155"/>
      <c r="O60" s="76" t="s">
        <v>15</v>
      </c>
      <c r="P60" s="154"/>
      <c r="Q60" s="155"/>
      <c r="R60" s="76" t="s">
        <v>15</v>
      </c>
      <c r="S60" s="154"/>
      <c r="T60" s="3"/>
      <c r="U60" s="75" t="s">
        <v>16</v>
      </c>
      <c r="V60" s="3"/>
      <c r="W60" s="228" t="s">
        <v>17</v>
      </c>
      <c r="X60" s="270"/>
      <c r="Y60" s="231"/>
      <c r="AA60" s="62" t="b">
        <f t="shared" si="4"/>
        <v>0</v>
      </c>
      <c r="AB60" s="62" t="b">
        <f t="shared" si="5"/>
        <v>0</v>
      </c>
      <c r="AC60" s="62" t="b">
        <f t="shared" si="6"/>
        <v>0</v>
      </c>
    </row>
    <row r="61" spans="1:29" s="62" customFormat="1" ht="18" customHeight="1" x14ac:dyDescent="0.2">
      <c r="A61" s="104">
        <f t="shared" si="2"/>
        <v>55</v>
      </c>
      <c r="B61" s="406" t="str">
        <f t="shared" si="3"/>
        <v/>
      </c>
      <c r="C61" s="407"/>
      <c r="D61" s="90"/>
      <c r="E61" s="1"/>
      <c r="F61" s="76" t="s">
        <v>15</v>
      </c>
      <c r="G61" s="2"/>
      <c r="H61" s="158">
        <f t="shared" si="7"/>
        <v>0</v>
      </c>
      <c r="I61" s="76" t="s">
        <v>15</v>
      </c>
      <c r="J61" s="162">
        <f t="shared" si="8"/>
        <v>0</v>
      </c>
      <c r="K61" s="153"/>
      <c r="L61" s="76" t="s">
        <v>15</v>
      </c>
      <c r="M61" s="154"/>
      <c r="N61" s="155"/>
      <c r="O61" s="76" t="s">
        <v>15</v>
      </c>
      <c r="P61" s="154"/>
      <c r="Q61" s="155"/>
      <c r="R61" s="76" t="s">
        <v>15</v>
      </c>
      <c r="S61" s="154"/>
      <c r="T61" s="3"/>
      <c r="U61" s="75" t="s">
        <v>16</v>
      </c>
      <c r="V61" s="3"/>
      <c r="W61" s="228" t="s">
        <v>17</v>
      </c>
      <c r="X61" s="270"/>
      <c r="Y61" s="231"/>
      <c r="AA61" s="62" t="b">
        <f t="shared" si="4"/>
        <v>0</v>
      </c>
      <c r="AB61" s="62" t="b">
        <f t="shared" si="5"/>
        <v>0</v>
      </c>
      <c r="AC61" s="62" t="b">
        <f t="shared" si="6"/>
        <v>0</v>
      </c>
    </row>
    <row r="62" spans="1:29" s="62" customFormat="1" ht="18" customHeight="1" x14ac:dyDescent="0.2">
      <c r="A62" s="104">
        <f t="shared" si="2"/>
        <v>56</v>
      </c>
      <c r="B62" s="406" t="str">
        <f t="shared" si="3"/>
        <v/>
      </c>
      <c r="C62" s="407"/>
      <c r="D62" s="90"/>
      <c r="E62" s="1"/>
      <c r="F62" s="76" t="s">
        <v>15</v>
      </c>
      <c r="G62" s="2"/>
      <c r="H62" s="158">
        <f t="shared" si="7"/>
        <v>0</v>
      </c>
      <c r="I62" s="76" t="s">
        <v>15</v>
      </c>
      <c r="J62" s="162">
        <f t="shared" si="8"/>
        <v>0</v>
      </c>
      <c r="K62" s="153"/>
      <c r="L62" s="76" t="s">
        <v>15</v>
      </c>
      <c r="M62" s="154"/>
      <c r="N62" s="155"/>
      <c r="O62" s="76" t="s">
        <v>15</v>
      </c>
      <c r="P62" s="154"/>
      <c r="Q62" s="155"/>
      <c r="R62" s="76" t="s">
        <v>15</v>
      </c>
      <c r="S62" s="154"/>
      <c r="T62" s="3"/>
      <c r="U62" s="75" t="s">
        <v>16</v>
      </c>
      <c r="V62" s="3"/>
      <c r="W62" s="228" t="s">
        <v>17</v>
      </c>
      <c r="X62" s="270"/>
      <c r="Y62" s="231"/>
      <c r="AA62" s="62" t="b">
        <f t="shared" si="4"/>
        <v>0</v>
      </c>
      <c r="AB62" s="62" t="b">
        <f t="shared" si="5"/>
        <v>0</v>
      </c>
      <c r="AC62" s="62" t="b">
        <f t="shared" si="6"/>
        <v>0</v>
      </c>
    </row>
    <row r="63" spans="1:29" s="62" customFormat="1" ht="18" customHeight="1" x14ac:dyDescent="0.2">
      <c r="A63" s="104">
        <f t="shared" si="2"/>
        <v>57</v>
      </c>
      <c r="B63" s="406" t="str">
        <f t="shared" si="3"/>
        <v/>
      </c>
      <c r="C63" s="407"/>
      <c r="D63" s="90"/>
      <c r="E63" s="1"/>
      <c r="F63" s="76" t="s">
        <v>15</v>
      </c>
      <c r="G63" s="2"/>
      <c r="H63" s="158">
        <f t="shared" si="7"/>
        <v>0</v>
      </c>
      <c r="I63" s="76" t="s">
        <v>15</v>
      </c>
      <c r="J63" s="162">
        <f t="shared" si="8"/>
        <v>0</v>
      </c>
      <c r="K63" s="153"/>
      <c r="L63" s="76" t="s">
        <v>15</v>
      </c>
      <c r="M63" s="154"/>
      <c r="N63" s="155"/>
      <c r="O63" s="76" t="s">
        <v>15</v>
      </c>
      <c r="P63" s="154"/>
      <c r="Q63" s="155"/>
      <c r="R63" s="76" t="s">
        <v>15</v>
      </c>
      <c r="S63" s="154"/>
      <c r="T63" s="3"/>
      <c r="U63" s="75" t="s">
        <v>16</v>
      </c>
      <c r="V63" s="3"/>
      <c r="W63" s="228" t="s">
        <v>17</v>
      </c>
      <c r="X63" s="270"/>
      <c r="Y63" s="231"/>
      <c r="AA63" s="62" t="b">
        <f t="shared" si="4"/>
        <v>0</v>
      </c>
      <c r="AB63" s="62" t="b">
        <f t="shared" si="5"/>
        <v>0</v>
      </c>
      <c r="AC63" s="62" t="b">
        <f t="shared" si="6"/>
        <v>0</v>
      </c>
    </row>
    <row r="64" spans="1:29" s="62" customFormat="1" ht="18" customHeight="1" x14ac:dyDescent="0.2">
      <c r="A64" s="104">
        <f t="shared" si="2"/>
        <v>58</v>
      </c>
      <c r="B64" s="406" t="str">
        <f t="shared" si="3"/>
        <v/>
      </c>
      <c r="C64" s="407"/>
      <c r="D64" s="90"/>
      <c r="E64" s="1"/>
      <c r="F64" s="76" t="s">
        <v>15</v>
      </c>
      <c r="G64" s="2"/>
      <c r="H64" s="158">
        <f t="shared" si="7"/>
        <v>0</v>
      </c>
      <c r="I64" s="76" t="s">
        <v>15</v>
      </c>
      <c r="J64" s="162">
        <f t="shared" si="8"/>
        <v>0</v>
      </c>
      <c r="K64" s="153"/>
      <c r="L64" s="76" t="s">
        <v>15</v>
      </c>
      <c r="M64" s="154"/>
      <c r="N64" s="155"/>
      <c r="O64" s="76" t="s">
        <v>15</v>
      </c>
      <c r="P64" s="154"/>
      <c r="Q64" s="155"/>
      <c r="R64" s="76" t="s">
        <v>15</v>
      </c>
      <c r="S64" s="154"/>
      <c r="T64" s="3"/>
      <c r="U64" s="75" t="s">
        <v>16</v>
      </c>
      <c r="V64" s="3"/>
      <c r="W64" s="228" t="s">
        <v>17</v>
      </c>
      <c r="X64" s="270"/>
      <c r="Y64" s="231"/>
      <c r="AA64" s="62" t="b">
        <f t="shared" si="4"/>
        <v>0</v>
      </c>
      <c r="AB64" s="62" t="b">
        <f t="shared" si="5"/>
        <v>0</v>
      </c>
      <c r="AC64" s="62" t="b">
        <f t="shared" si="6"/>
        <v>0</v>
      </c>
    </row>
    <row r="65" spans="1:29" s="62" customFormat="1" ht="18" customHeight="1" x14ac:dyDescent="0.2">
      <c r="A65" s="104">
        <f t="shared" si="2"/>
        <v>59</v>
      </c>
      <c r="B65" s="406" t="str">
        <f t="shared" si="3"/>
        <v/>
      </c>
      <c r="C65" s="407"/>
      <c r="D65" s="90"/>
      <c r="E65" s="1"/>
      <c r="F65" s="76" t="s">
        <v>15</v>
      </c>
      <c r="G65" s="2"/>
      <c r="H65" s="158">
        <f t="shared" ref="H65:H128" si="9">K65+N65+Q65</f>
        <v>0</v>
      </c>
      <c r="I65" s="76" t="s">
        <v>15</v>
      </c>
      <c r="J65" s="162">
        <f t="shared" ref="J65:J128" si="10">M65+P65+S65</f>
        <v>0</v>
      </c>
      <c r="K65" s="153"/>
      <c r="L65" s="76" t="s">
        <v>15</v>
      </c>
      <c r="M65" s="154"/>
      <c r="N65" s="155"/>
      <c r="O65" s="76" t="s">
        <v>15</v>
      </c>
      <c r="P65" s="154"/>
      <c r="Q65" s="155"/>
      <c r="R65" s="76" t="s">
        <v>15</v>
      </c>
      <c r="S65" s="154"/>
      <c r="T65" s="3"/>
      <c r="U65" s="75" t="s">
        <v>16</v>
      </c>
      <c r="V65" s="3"/>
      <c r="W65" s="228" t="s">
        <v>17</v>
      </c>
      <c r="X65" s="270"/>
      <c r="Y65" s="231"/>
      <c r="AA65" s="62" t="b">
        <f t="shared" si="4"/>
        <v>0</v>
      </c>
      <c r="AB65" s="62" t="b">
        <f t="shared" si="5"/>
        <v>0</v>
      </c>
      <c r="AC65" s="62" t="b">
        <f t="shared" si="6"/>
        <v>0</v>
      </c>
    </row>
    <row r="66" spans="1:29" s="62" customFormat="1" ht="18" customHeight="1" x14ac:dyDescent="0.2">
      <c r="A66" s="104">
        <f t="shared" si="2"/>
        <v>60</v>
      </c>
      <c r="B66" s="406" t="str">
        <f t="shared" si="3"/>
        <v/>
      </c>
      <c r="C66" s="407"/>
      <c r="D66" s="90"/>
      <c r="E66" s="1"/>
      <c r="F66" s="76" t="s">
        <v>15</v>
      </c>
      <c r="G66" s="2"/>
      <c r="H66" s="158">
        <f t="shared" si="9"/>
        <v>0</v>
      </c>
      <c r="I66" s="76" t="s">
        <v>15</v>
      </c>
      <c r="J66" s="162">
        <f t="shared" si="10"/>
        <v>0</v>
      </c>
      <c r="K66" s="153"/>
      <c r="L66" s="76" t="s">
        <v>15</v>
      </c>
      <c r="M66" s="154"/>
      <c r="N66" s="155"/>
      <c r="O66" s="76" t="s">
        <v>15</v>
      </c>
      <c r="P66" s="154"/>
      <c r="Q66" s="155"/>
      <c r="R66" s="76" t="s">
        <v>15</v>
      </c>
      <c r="S66" s="154"/>
      <c r="T66" s="3"/>
      <c r="U66" s="75" t="s">
        <v>16</v>
      </c>
      <c r="V66" s="3"/>
      <c r="W66" s="228" t="s">
        <v>17</v>
      </c>
      <c r="X66" s="270"/>
      <c r="Y66" s="231"/>
      <c r="AA66" s="62" t="b">
        <f t="shared" si="4"/>
        <v>0</v>
      </c>
      <c r="AB66" s="62" t="b">
        <f t="shared" si="5"/>
        <v>0</v>
      </c>
      <c r="AC66" s="62" t="b">
        <f t="shared" si="6"/>
        <v>0</v>
      </c>
    </row>
    <row r="67" spans="1:29" s="62" customFormat="1" ht="18" customHeight="1" x14ac:dyDescent="0.2">
      <c r="A67" s="104">
        <f t="shared" si="2"/>
        <v>61</v>
      </c>
      <c r="B67" s="406" t="str">
        <f t="shared" si="3"/>
        <v/>
      </c>
      <c r="C67" s="407"/>
      <c r="D67" s="90"/>
      <c r="E67" s="1"/>
      <c r="F67" s="76" t="s">
        <v>15</v>
      </c>
      <c r="G67" s="2"/>
      <c r="H67" s="158">
        <f t="shared" si="9"/>
        <v>0</v>
      </c>
      <c r="I67" s="76" t="s">
        <v>15</v>
      </c>
      <c r="J67" s="162">
        <f t="shared" si="10"/>
        <v>0</v>
      </c>
      <c r="K67" s="153"/>
      <c r="L67" s="76" t="s">
        <v>15</v>
      </c>
      <c r="M67" s="154"/>
      <c r="N67" s="155"/>
      <c r="O67" s="76" t="s">
        <v>15</v>
      </c>
      <c r="P67" s="154"/>
      <c r="Q67" s="155"/>
      <c r="R67" s="76" t="s">
        <v>15</v>
      </c>
      <c r="S67" s="154"/>
      <c r="T67" s="3"/>
      <c r="U67" s="75" t="s">
        <v>16</v>
      </c>
      <c r="V67" s="3"/>
      <c r="W67" s="228" t="s">
        <v>17</v>
      </c>
      <c r="X67" s="270"/>
      <c r="Y67" s="231"/>
      <c r="AA67" s="62" t="b">
        <f t="shared" si="4"/>
        <v>0</v>
      </c>
      <c r="AB67" s="62" t="b">
        <f t="shared" si="5"/>
        <v>0</v>
      </c>
      <c r="AC67" s="62" t="b">
        <f t="shared" si="6"/>
        <v>0</v>
      </c>
    </row>
    <row r="68" spans="1:29" s="62" customFormat="1" ht="18" customHeight="1" x14ac:dyDescent="0.2">
      <c r="A68" s="104">
        <f t="shared" si="2"/>
        <v>62</v>
      </c>
      <c r="B68" s="406" t="str">
        <f t="shared" si="3"/>
        <v/>
      </c>
      <c r="C68" s="407"/>
      <c r="D68" s="90"/>
      <c r="E68" s="1"/>
      <c r="F68" s="76" t="s">
        <v>15</v>
      </c>
      <c r="G68" s="2"/>
      <c r="H68" s="158">
        <f t="shared" si="9"/>
        <v>0</v>
      </c>
      <c r="I68" s="76" t="s">
        <v>15</v>
      </c>
      <c r="J68" s="162">
        <f t="shared" si="10"/>
        <v>0</v>
      </c>
      <c r="K68" s="153"/>
      <c r="L68" s="76" t="s">
        <v>15</v>
      </c>
      <c r="M68" s="154"/>
      <c r="N68" s="155"/>
      <c r="O68" s="76" t="s">
        <v>15</v>
      </c>
      <c r="P68" s="154"/>
      <c r="Q68" s="155"/>
      <c r="R68" s="76" t="s">
        <v>15</v>
      </c>
      <c r="S68" s="154"/>
      <c r="T68" s="3"/>
      <c r="U68" s="75" t="s">
        <v>16</v>
      </c>
      <c r="V68" s="3"/>
      <c r="W68" s="228" t="s">
        <v>17</v>
      </c>
      <c r="X68" s="270"/>
      <c r="Y68" s="231"/>
      <c r="AA68" s="62" t="b">
        <f t="shared" si="4"/>
        <v>0</v>
      </c>
      <c r="AB68" s="62" t="b">
        <f t="shared" si="5"/>
        <v>0</v>
      </c>
      <c r="AC68" s="62" t="b">
        <f t="shared" si="6"/>
        <v>0</v>
      </c>
    </row>
    <row r="69" spans="1:29" s="62" customFormat="1" ht="18" customHeight="1" x14ac:dyDescent="0.2">
      <c r="A69" s="104">
        <f t="shared" si="2"/>
        <v>63</v>
      </c>
      <c r="B69" s="406" t="str">
        <f t="shared" si="3"/>
        <v/>
      </c>
      <c r="C69" s="407"/>
      <c r="D69" s="90"/>
      <c r="E69" s="1"/>
      <c r="F69" s="76" t="s">
        <v>15</v>
      </c>
      <c r="G69" s="2"/>
      <c r="H69" s="158">
        <f t="shared" si="9"/>
        <v>0</v>
      </c>
      <c r="I69" s="76" t="s">
        <v>15</v>
      </c>
      <c r="J69" s="162">
        <f t="shared" si="10"/>
        <v>0</v>
      </c>
      <c r="K69" s="153"/>
      <c r="L69" s="76" t="s">
        <v>15</v>
      </c>
      <c r="M69" s="154"/>
      <c r="N69" s="155"/>
      <c r="O69" s="76" t="s">
        <v>15</v>
      </c>
      <c r="P69" s="154"/>
      <c r="Q69" s="155"/>
      <c r="R69" s="76" t="s">
        <v>15</v>
      </c>
      <c r="S69" s="154"/>
      <c r="T69" s="3"/>
      <c r="U69" s="75" t="s">
        <v>16</v>
      </c>
      <c r="V69" s="3"/>
      <c r="W69" s="228" t="s">
        <v>17</v>
      </c>
      <c r="X69" s="270"/>
      <c r="Y69" s="231"/>
      <c r="AA69" s="62" t="b">
        <f t="shared" si="4"/>
        <v>0</v>
      </c>
      <c r="AB69" s="62" t="b">
        <f t="shared" si="5"/>
        <v>0</v>
      </c>
      <c r="AC69" s="62" t="b">
        <f t="shared" si="6"/>
        <v>0</v>
      </c>
    </row>
    <row r="70" spans="1:29" s="62" customFormat="1" ht="18" customHeight="1" x14ac:dyDescent="0.2">
      <c r="A70" s="104">
        <f t="shared" si="2"/>
        <v>64</v>
      </c>
      <c r="B70" s="406" t="str">
        <f t="shared" si="3"/>
        <v/>
      </c>
      <c r="C70" s="407"/>
      <c r="D70" s="90"/>
      <c r="E70" s="1"/>
      <c r="F70" s="76" t="s">
        <v>15</v>
      </c>
      <c r="G70" s="2"/>
      <c r="H70" s="158">
        <f t="shared" si="9"/>
        <v>0</v>
      </c>
      <c r="I70" s="76" t="s">
        <v>15</v>
      </c>
      <c r="J70" s="162">
        <f t="shared" si="10"/>
        <v>0</v>
      </c>
      <c r="K70" s="153"/>
      <c r="L70" s="76" t="s">
        <v>15</v>
      </c>
      <c r="M70" s="154"/>
      <c r="N70" s="155"/>
      <c r="O70" s="76" t="s">
        <v>15</v>
      </c>
      <c r="P70" s="154"/>
      <c r="Q70" s="155"/>
      <c r="R70" s="76" t="s">
        <v>15</v>
      </c>
      <c r="S70" s="154"/>
      <c r="T70" s="3"/>
      <c r="U70" s="75" t="s">
        <v>16</v>
      </c>
      <c r="V70" s="3"/>
      <c r="W70" s="228" t="s">
        <v>17</v>
      </c>
      <c r="X70" s="270"/>
      <c r="Y70" s="231"/>
      <c r="AA70" s="62" t="b">
        <f t="shared" si="4"/>
        <v>0</v>
      </c>
      <c r="AB70" s="62" t="b">
        <f t="shared" si="5"/>
        <v>0</v>
      </c>
      <c r="AC70" s="62" t="b">
        <f t="shared" si="6"/>
        <v>0</v>
      </c>
    </row>
    <row r="71" spans="1:29" s="62" customFormat="1" ht="18" customHeight="1" x14ac:dyDescent="0.2">
      <c r="A71" s="104">
        <f t="shared" si="2"/>
        <v>65</v>
      </c>
      <c r="B71" s="406" t="str">
        <f t="shared" si="3"/>
        <v/>
      </c>
      <c r="C71" s="407"/>
      <c r="D71" s="90"/>
      <c r="E71" s="1"/>
      <c r="F71" s="76" t="s">
        <v>15</v>
      </c>
      <c r="G71" s="2"/>
      <c r="H71" s="158">
        <f t="shared" si="9"/>
        <v>0</v>
      </c>
      <c r="I71" s="76" t="s">
        <v>15</v>
      </c>
      <c r="J71" s="162">
        <f t="shared" si="10"/>
        <v>0</v>
      </c>
      <c r="K71" s="153"/>
      <c r="L71" s="76" t="s">
        <v>15</v>
      </c>
      <c r="M71" s="154"/>
      <c r="N71" s="155"/>
      <c r="O71" s="76" t="s">
        <v>15</v>
      </c>
      <c r="P71" s="154"/>
      <c r="Q71" s="155"/>
      <c r="R71" s="76" t="s">
        <v>15</v>
      </c>
      <c r="S71" s="154"/>
      <c r="T71" s="3"/>
      <c r="U71" s="75" t="s">
        <v>16</v>
      </c>
      <c r="V71" s="3"/>
      <c r="W71" s="228" t="s">
        <v>17</v>
      </c>
      <c r="X71" s="270"/>
      <c r="Y71" s="231"/>
      <c r="AA71" s="62" t="b">
        <f t="shared" si="4"/>
        <v>0</v>
      </c>
      <c r="AB71" s="62" t="b">
        <f t="shared" si="5"/>
        <v>0</v>
      </c>
      <c r="AC71" s="62" t="b">
        <f t="shared" si="6"/>
        <v>0</v>
      </c>
    </row>
    <row r="72" spans="1:29" s="62" customFormat="1" ht="18" customHeight="1" x14ac:dyDescent="0.2">
      <c r="A72" s="104">
        <f t="shared" si="2"/>
        <v>66</v>
      </c>
      <c r="B72" s="406" t="str">
        <f t="shared" si="3"/>
        <v/>
      </c>
      <c r="C72" s="407"/>
      <c r="D72" s="90"/>
      <c r="E72" s="1"/>
      <c r="F72" s="76" t="s">
        <v>15</v>
      </c>
      <c r="G72" s="2"/>
      <c r="H72" s="158">
        <f t="shared" si="9"/>
        <v>0</v>
      </c>
      <c r="I72" s="76" t="s">
        <v>15</v>
      </c>
      <c r="J72" s="162">
        <f t="shared" si="10"/>
        <v>0</v>
      </c>
      <c r="K72" s="153"/>
      <c r="L72" s="76" t="s">
        <v>15</v>
      </c>
      <c r="M72" s="154"/>
      <c r="N72" s="155"/>
      <c r="O72" s="76" t="s">
        <v>15</v>
      </c>
      <c r="P72" s="154"/>
      <c r="Q72" s="155"/>
      <c r="R72" s="76" t="s">
        <v>15</v>
      </c>
      <c r="S72" s="154"/>
      <c r="T72" s="3"/>
      <c r="U72" s="75" t="s">
        <v>16</v>
      </c>
      <c r="V72" s="3"/>
      <c r="W72" s="228" t="s">
        <v>17</v>
      </c>
      <c r="X72" s="270"/>
      <c r="Y72" s="231"/>
      <c r="AA72" s="62" t="b">
        <f t="shared" si="4"/>
        <v>0</v>
      </c>
      <c r="AB72" s="62" t="b">
        <f t="shared" si="5"/>
        <v>0</v>
      </c>
      <c r="AC72" s="62" t="b">
        <f t="shared" si="6"/>
        <v>0</v>
      </c>
    </row>
    <row r="73" spans="1:29" s="62" customFormat="1" ht="18" customHeight="1" x14ac:dyDescent="0.2">
      <c r="A73" s="104">
        <f t="shared" ref="A73:A136" si="11">A72+1</f>
        <v>67</v>
      </c>
      <c r="B73" s="406" t="str">
        <f t="shared" ref="B73:B136" si="12">IF(AA73=1,"won",IF(AB73=1,"tied",IF(AC73=1,"lost","")))</f>
        <v/>
      </c>
      <c r="C73" s="407"/>
      <c r="D73" s="90"/>
      <c r="E73" s="1"/>
      <c r="F73" s="76" t="s">
        <v>15</v>
      </c>
      <c r="G73" s="2"/>
      <c r="H73" s="158">
        <f t="shared" si="9"/>
        <v>0</v>
      </c>
      <c r="I73" s="76" t="s">
        <v>15</v>
      </c>
      <c r="J73" s="162">
        <f t="shared" si="10"/>
        <v>0</v>
      </c>
      <c r="K73" s="153"/>
      <c r="L73" s="76" t="s">
        <v>15</v>
      </c>
      <c r="M73" s="154"/>
      <c r="N73" s="155"/>
      <c r="O73" s="76" t="s">
        <v>15</v>
      </c>
      <c r="P73" s="154"/>
      <c r="Q73" s="155"/>
      <c r="R73" s="76" t="s">
        <v>15</v>
      </c>
      <c r="S73" s="154"/>
      <c r="T73" s="3"/>
      <c r="U73" s="75" t="s">
        <v>16</v>
      </c>
      <c r="V73" s="3"/>
      <c r="W73" s="228" t="s">
        <v>17</v>
      </c>
      <c r="X73" s="270"/>
      <c r="Y73" s="231"/>
      <c r="AA73" s="62" t="b">
        <f t="shared" ref="AA73:AA136" si="13">IF(E73&gt;G73,IF(G73&lt;&gt;"",1))</f>
        <v>0</v>
      </c>
      <c r="AB73" s="62" t="b">
        <f t="shared" ref="AB73:AB136" si="14">IF(E73=G73,IF(G73&lt;&gt;"",1))</f>
        <v>0</v>
      </c>
      <c r="AC73" s="62" t="b">
        <f t="shared" ref="AC73:AC136" si="15">IF(E73&lt;G73,IF(E73&lt;&gt;"",1))</f>
        <v>0</v>
      </c>
    </row>
    <row r="74" spans="1:29" s="62" customFormat="1" ht="18" customHeight="1" x14ac:dyDescent="0.2">
      <c r="A74" s="104">
        <f t="shared" si="11"/>
        <v>68</v>
      </c>
      <c r="B74" s="406" t="str">
        <f t="shared" si="12"/>
        <v/>
      </c>
      <c r="C74" s="407"/>
      <c r="D74" s="90"/>
      <c r="E74" s="1"/>
      <c r="F74" s="76" t="s">
        <v>15</v>
      </c>
      <c r="G74" s="2"/>
      <c r="H74" s="158">
        <f t="shared" si="9"/>
        <v>0</v>
      </c>
      <c r="I74" s="76" t="s">
        <v>15</v>
      </c>
      <c r="J74" s="162">
        <f t="shared" si="10"/>
        <v>0</v>
      </c>
      <c r="K74" s="153"/>
      <c r="L74" s="76" t="s">
        <v>15</v>
      </c>
      <c r="M74" s="154"/>
      <c r="N74" s="155"/>
      <c r="O74" s="76" t="s">
        <v>15</v>
      </c>
      <c r="P74" s="154"/>
      <c r="Q74" s="155"/>
      <c r="R74" s="76" t="s">
        <v>15</v>
      </c>
      <c r="S74" s="154"/>
      <c r="T74" s="3"/>
      <c r="U74" s="75" t="s">
        <v>16</v>
      </c>
      <c r="V74" s="3"/>
      <c r="W74" s="228" t="s">
        <v>17</v>
      </c>
      <c r="X74" s="270"/>
      <c r="Y74" s="231"/>
      <c r="AA74" s="62" t="b">
        <f t="shared" si="13"/>
        <v>0</v>
      </c>
      <c r="AB74" s="62" t="b">
        <f t="shared" si="14"/>
        <v>0</v>
      </c>
      <c r="AC74" s="62" t="b">
        <f t="shared" si="15"/>
        <v>0</v>
      </c>
    </row>
    <row r="75" spans="1:29" s="62" customFormat="1" ht="18" customHeight="1" x14ac:dyDescent="0.2">
      <c r="A75" s="104">
        <f t="shared" si="11"/>
        <v>69</v>
      </c>
      <c r="B75" s="406" t="str">
        <f t="shared" si="12"/>
        <v/>
      </c>
      <c r="C75" s="407"/>
      <c r="D75" s="90"/>
      <c r="E75" s="1"/>
      <c r="F75" s="76" t="s">
        <v>15</v>
      </c>
      <c r="G75" s="2"/>
      <c r="H75" s="158">
        <f t="shared" si="9"/>
        <v>0</v>
      </c>
      <c r="I75" s="76" t="s">
        <v>15</v>
      </c>
      <c r="J75" s="162">
        <f t="shared" si="10"/>
        <v>0</v>
      </c>
      <c r="K75" s="153"/>
      <c r="L75" s="76" t="s">
        <v>15</v>
      </c>
      <c r="M75" s="154"/>
      <c r="N75" s="155"/>
      <c r="O75" s="76" t="s">
        <v>15</v>
      </c>
      <c r="P75" s="154"/>
      <c r="Q75" s="155"/>
      <c r="R75" s="76" t="s">
        <v>15</v>
      </c>
      <c r="S75" s="154"/>
      <c r="T75" s="3"/>
      <c r="U75" s="75" t="s">
        <v>16</v>
      </c>
      <c r="V75" s="3"/>
      <c r="W75" s="228" t="s">
        <v>17</v>
      </c>
      <c r="X75" s="270"/>
      <c r="Y75" s="231"/>
      <c r="AA75" s="62" t="b">
        <f t="shared" si="13"/>
        <v>0</v>
      </c>
      <c r="AB75" s="62" t="b">
        <f t="shared" si="14"/>
        <v>0</v>
      </c>
      <c r="AC75" s="62" t="b">
        <f t="shared" si="15"/>
        <v>0</v>
      </c>
    </row>
    <row r="76" spans="1:29" s="62" customFormat="1" ht="18" customHeight="1" x14ac:dyDescent="0.2">
      <c r="A76" s="104">
        <f t="shared" si="11"/>
        <v>70</v>
      </c>
      <c r="B76" s="406" t="str">
        <f t="shared" si="12"/>
        <v/>
      </c>
      <c r="C76" s="407"/>
      <c r="D76" s="90"/>
      <c r="E76" s="1"/>
      <c r="F76" s="76" t="s">
        <v>15</v>
      </c>
      <c r="G76" s="2"/>
      <c r="H76" s="158">
        <f t="shared" si="9"/>
        <v>0</v>
      </c>
      <c r="I76" s="76" t="s">
        <v>15</v>
      </c>
      <c r="J76" s="162">
        <f t="shared" si="10"/>
        <v>0</v>
      </c>
      <c r="K76" s="153"/>
      <c r="L76" s="76" t="s">
        <v>15</v>
      </c>
      <c r="M76" s="154"/>
      <c r="N76" s="155"/>
      <c r="O76" s="76" t="s">
        <v>15</v>
      </c>
      <c r="P76" s="154"/>
      <c r="Q76" s="155"/>
      <c r="R76" s="76" t="s">
        <v>15</v>
      </c>
      <c r="S76" s="154"/>
      <c r="T76" s="3"/>
      <c r="U76" s="75" t="s">
        <v>16</v>
      </c>
      <c r="V76" s="3"/>
      <c r="W76" s="228" t="s">
        <v>17</v>
      </c>
      <c r="X76" s="270"/>
      <c r="Y76" s="231"/>
      <c r="AA76" s="62" t="b">
        <f t="shared" si="13"/>
        <v>0</v>
      </c>
      <c r="AB76" s="62" t="b">
        <f t="shared" si="14"/>
        <v>0</v>
      </c>
      <c r="AC76" s="62" t="b">
        <f t="shared" si="15"/>
        <v>0</v>
      </c>
    </row>
    <row r="77" spans="1:29" s="62" customFormat="1" ht="18" customHeight="1" x14ac:dyDescent="0.2">
      <c r="A77" s="104">
        <f t="shared" si="11"/>
        <v>71</v>
      </c>
      <c r="B77" s="406" t="str">
        <f t="shared" si="12"/>
        <v/>
      </c>
      <c r="C77" s="407"/>
      <c r="D77" s="90"/>
      <c r="E77" s="1"/>
      <c r="F77" s="76" t="s">
        <v>15</v>
      </c>
      <c r="G77" s="2"/>
      <c r="H77" s="158">
        <f t="shared" si="9"/>
        <v>0</v>
      </c>
      <c r="I77" s="76" t="s">
        <v>15</v>
      </c>
      <c r="J77" s="162">
        <f t="shared" si="10"/>
        <v>0</v>
      </c>
      <c r="K77" s="153"/>
      <c r="L77" s="76" t="s">
        <v>15</v>
      </c>
      <c r="M77" s="154"/>
      <c r="N77" s="155"/>
      <c r="O77" s="76" t="s">
        <v>15</v>
      </c>
      <c r="P77" s="154"/>
      <c r="Q77" s="155"/>
      <c r="R77" s="76" t="s">
        <v>15</v>
      </c>
      <c r="S77" s="154"/>
      <c r="T77" s="3"/>
      <c r="U77" s="75" t="s">
        <v>16</v>
      </c>
      <c r="V77" s="3"/>
      <c r="W77" s="228" t="s">
        <v>17</v>
      </c>
      <c r="X77" s="270"/>
      <c r="Y77" s="231"/>
      <c r="AA77" s="62" t="b">
        <f t="shared" si="13"/>
        <v>0</v>
      </c>
      <c r="AB77" s="62" t="b">
        <f t="shared" si="14"/>
        <v>0</v>
      </c>
      <c r="AC77" s="62" t="b">
        <f t="shared" si="15"/>
        <v>0</v>
      </c>
    </row>
    <row r="78" spans="1:29" s="62" customFormat="1" ht="18" customHeight="1" x14ac:dyDescent="0.2">
      <c r="A78" s="104">
        <f t="shared" si="11"/>
        <v>72</v>
      </c>
      <c r="B78" s="406" t="str">
        <f t="shared" si="12"/>
        <v/>
      </c>
      <c r="C78" s="407"/>
      <c r="D78" s="90"/>
      <c r="E78" s="1"/>
      <c r="F78" s="76" t="s">
        <v>15</v>
      </c>
      <c r="G78" s="2"/>
      <c r="H78" s="158">
        <f t="shared" si="9"/>
        <v>0</v>
      </c>
      <c r="I78" s="76" t="s">
        <v>15</v>
      </c>
      <c r="J78" s="162">
        <f t="shared" si="10"/>
        <v>0</v>
      </c>
      <c r="K78" s="153"/>
      <c r="L78" s="76" t="s">
        <v>15</v>
      </c>
      <c r="M78" s="154"/>
      <c r="N78" s="155"/>
      <c r="O78" s="76" t="s">
        <v>15</v>
      </c>
      <c r="P78" s="154"/>
      <c r="Q78" s="155"/>
      <c r="R78" s="76" t="s">
        <v>15</v>
      </c>
      <c r="S78" s="154"/>
      <c r="T78" s="3"/>
      <c r="U78" s="75" t="s">
        <v>16</v>
      </c>
      <c r="V78" s="3"/>
      <c r="W78" s="228" t="s">
        <v>17</v>
      </c>
      <c r="X78" s="270"/>
      <c r="Y78" s="231"/>
      <c r="AA78" s="62" t="b">
        <f t="shared" si="13"/>
        <v>0</v>
      </c>
      <c r="AB78" s="62" t="b">
        <f t="shared" si="14"/>
        <v>0</v>
      </c>
      <c r="AC78" s="62" t="b">
        <f t="shared" si="15"/>
        <v>0</v>
      </c>
    </row>
    <row r="79" spans="1:29" s="62" customFormat="1" ht="18" customHeight="1" x14ac:dyDescent="0.2">
      <c r="A79" s="104">
        <f t="shared" si="11"/>
        <v>73</v>
      </c>
      <c r="B79" s="406" t="str">
        <f t="shared" si="12"/>
        <v/>
      </c>
      <c r="C79" s="407"/>
      <c r="D79" s="90"/>
      <c r="E79" s="1"/>
      <c r="F79" s="76" t="s">
        <v>15</v>
      </c>
      <c r="G79" s="2"/>
      <c r="H79" s="158">
        <f t="shared" si="9"/>
        <v>0</v>
      </c>
      <c r="I79" s="76" t="s">
        <v>15</v>
      </c>
      <c r="J79" s="162">
        <f t="shared" si="10"/>
        <v>0</v>
      </c>
      <c r="K79" s="153"/>
      <c r="L79" s="76" t="s">
        <v>15</v>
      </c>
      <c r="M79" s="154"/>
      <c r="N79" s="155"/>
      <c r="O79" s="76" t="s">
        <v>15</v>
      </c>
      <c r="P79" s="154"/>
      <c r="Q79" s="155"/>
      <c r="R79" s="76" t="s">
        <v>15</v>
      </c>
      <c r="S79" s="154"/>
      <c r="T79" s="3"/>
      <c r="U79" s="75" t="s">
        <v>16</v>
      </c>
      <c r="V79" s="3"/>
      <c r="W79" s="228" t="s">
        <v>17</v>
      </c>
      <c r="X79" s="270"/>
      <c r="Y79" s="231"/>
      <c r="AA79" s="62" t="b">
        <f t="shared" si="13"/>
        <v>0</v>
      </c>
      <c r="AB79" s="62" t="b">
        <f t="shared" si="14"/>
        <v>0</v>
      </c>
      <c r="AC79" s="62" t="b">
        <f t="shared" si="15"/>
        <v>0</v>
      </c>
    </row>
    <row r="80" spans="1:29" s="62" customFormat="1" ht="18" customHeight="1" x14ac:dyDescent="0.2">
      <c r="A80" s="104">
        <f t="shared" si="11"/>
        <v>74</v>
      </c>
      <c r="B80" s="406" t="str">
        <f t="shared" si="12"/>
        <v/>
      </c>
      <c r="C80" s="407"/>
      <c r="D80" s="90"/>
      <c r="E80" s="1"/>
      <c r="F80" s="76" t="s">
        <v>15</v>
      </c>
      <c r="G80" s="2"/>
      <c r="H80" s="158">
        <f t="shared" si="9"/>
        <v>0</v>
      </c>
      <c r="I80" s="76" t="s">
        <v>15</v>
      </c>
      <c r="J80" s="162">
        <f t="shared" si="10"/>
        <v>0</v>
      </c>
      <c r="K80" s="153"/>
      <c r="L80" s="76" t="s">
        <v>15</v>
      </c>
      <c r="M80" s="154"/>
      <c r="N80" s="155"/>
      <c r="O80" s="76" t="s">
        <v>15</v>
      </c>
      <c r="P80" s="154"/>
      <c r="Q80" s="155"/>
      <c r="R80" s="76" t="s">
        <v>15</v>
      </c>
      <c r="S80" s="154"/>
      <c r="T80" s="3"/>
      <c r="U80" s="75" t="s">
        <v>16</v>
      </c>
      <c r="V80" s="3"/>
      <c r="W80" s="228" t="s">
        <v>17</v>
      </c>
      <c r="X80" s="270"/>
      <c r="Y80" s="231"/>
      <c r="AA80" s="62" t="b">
        <f t="shared" si="13"/>
        <v>0</v>
      </c>
      <c r="AB80" s="62" t="b">
        <f t="shared" si="14"/>
        <v>0</v>
      </c>
      <c r="AC80" s="62" t="b">
        <f t="shared" si="15"/>
        <v>0</v>
      </c>
    </row>
    <row r="81" spans="1:29" s="62" customFormat="1" ht="18" customHeight="1" x14ac:dyDescent="0.2">
      <c r="A81" s="104">
        <f t="shared" si="11"/>
        <v>75</v>
      </c>
      <c r="B81" s="406" t="str">
        <f t="shared" si="12"/>
        <v/>
      </c>
      <c r="C81" s="407"/>
      <c r="D81" s="90"/>
      <c r="E81" s="1"/>
      <c r="F81" s="76" t="s">
        <v>15</v>
      </c>
      <c r="G81" s="2"/>
      <c r="H81" s="158">
        <f t="shared" si="9"/>
        <v>0</v>
      </c>
      <c r="I81" s="76" t="s">
        <v>15</v>
      </c>
      <c r="J81" s="162">
        <f t="shared" si="10"/>
        <v>0</v>
      </c>
      <c r="K81" s="153"/>
      <c r="L81" s="76" t="s">
        <v>15</v>
      </c>
      <c r="M81" s="154"/>
      <c r="N81" s="155"/>
      <c r="O81" s="76" t="s">
        <v>15</v>
      </c>
      <c r="P81" s="154"/>
      <c r="Q81" s="155"/>
      <c r="R81" s="76" t="s">
        <v>15</v>
      </c>
      <c r="S81" s="154"/>
      <c r="T81" s="3"/>
      <c r="U81" s="75" t="s">
        <v>16</v>
      </c>
      <c r="V81" s="3"/>
      <c r="W81" s="228" t="s">
        <v>17</v>
      </c>
      <c r="X81" s="270"/>
      <c r="Y81" s="231"/>
      <c r="AA81" s="62" t="b">
        <f t="shared" si="13"/>
        <v>0</v>
      </c>
      <c r="AB81" s="62" t="b">
        <f t="shared" si="14"/>
        <v>0</v>
      </c>
      <c r="AC81" s="62" t="b">
        <f t="shared" si="15"/>
        <v>0</v>
      </c>
    </row>
    <row r="82" spans="1:29" s="62" customFormat="1" ht="18" customHeight="1" x14ac:dyDescent="0.2">
      <c r="A82" s="104">
        <f t="shared" si="11"/>
        <v>76</v>
      </c>
      <c r="B82" s="406" t="str">
        <f t="shared" si="12"/>
        <v/>
      </c>
      <c r="C82" s="407"/>
      <c r="D82" s="90"/>
      <c r="E82" s="1"/>
      <c r="F82" s="76" t="s">
        <v>15</v>
      </c>
      <c r="G82" s="2"/>
      <c r="H82" s="158">
        <f t="shared" si="9"/>
        <v>0</v>
      </c>
      <c r="I82" s="76" t="s">
        <v>15</v>
      </c>
      <c r="J82" s="162">
        <f t="shared" si="10"/>
        <v>0</v>
      </c>
      <c r="K82" s="153"/>
      <c r="L82" s="76" t="s">
        <v>15</v>
      </c>
      <c r="M82" s="154"/>
      <c r="N82" s="155"/>
      <c r="O82" s="76" t="s">
        <v>15</v>
      </c>
      <c r="P82" s="154"/>
      <c r="Q82" s="155"/>
      <c r="R82" s="76" t="s">
        <v>15</v>
      </c>
      <c r="S82" s="154"/>
      <c r="T82" s="3"/>
      <c r="U82" s="75" t="s">
        <v>16</v>
      </c>
      <c r="V82" s="3"/>
      <c r="W82" s="228" t="s">
        <v>17</v>
      </c>
      <c r="X82" s="270"/>
      <c r="Y82" s="231"/>
      <c r="AA82" s="62" t="b">
        <f t="shared" si="13"/>
        <v>0</v>
      </c>
      <c r="AB82" s="62" t="b">
        <f t="shared" si="14"/>
        <v>0</v>
      </c>
      <c r="AC82" s="62" t="b">
        <f t="shared" si="15"/>
        <v>0</v>
      </c>
    </row>
    <row r="83" spans="1:29" s="62" customFormat="1" ht="18" customHeight="1" x14ac:dyDescent="0.2">
      <c r="A83" s="104">
        <f t="shared" si="11"/>
        <v>77</v>
      </c>
      <c r="B83" s="406" t="str">
        <f t="shared" si="12"/>
        <v/>
      </c>
      <c r="C83" s="407"/>
      <c r="D83" s="90"/>
      <c r="E83" s="1"/>
      <c r="F83" s="76" t="s">
        <v>15</v>
      </c>
      <c r="G83" s="2"/>
      <c r="H83" s="158">
        <f t="shared" si="9"/>
        <v>0</v>
      </c>
      <c r="I83" s="76" t="s">
        <v>15</v>
      </c>
      <c r="J83" s="162">
        <f t="shared" si="10"/>
        <v>0</v>
      </c>
      <c r="K83" s="153"/>
      <c r="L83" s="76" t="s">
        <v>15</v>
      </c>
      <c r="M83" s="154"/>
      <c r="N83" s="155"/>
      <c r="O83" s="76" t="s">
        <v>15</v>
      </c>
      <c r="P83" s="154"/>
      <c r="Q83" s="155"/>
      <c r="R83" s="76" t="s">
        <v>15</v>
      </c>
      <c r="S83" s="154"/>
      <c r="T83" s="3"/>
      <c r="U83" s="75" t="s">
        <v>16</v>
      </c>
      <c r="V83" s="3"/>
      <c r="W83" s="228" t="s">
        <v>17</v>
      </c>
      <c r="X83" s="270"/>
      <c r="Y83" s="231"/>
      <c r="AA83" s="62" t="b">
        <f t="shared" si="13"/>
        <v>0</v>
      </c>
      <c r="AB83" s="62" t="b">
        <f t="shared" si="14"/>
        <v>0</v>
      </c>
      <c r="AC83" s="62" t="b">
        <f t="shared" si="15"/>
        <v>0</v>
      </c>
    </row>
    <row r="84" spans="1:29" s="62" customFormat="1" ht="18" customHeight="1" x14ac:dyDescent="0.2">
      <c r="A84" s="104">
        <f t="shared" si="11"/>
        <v>78</v>
      </c>
      <c r="B84" s="406" t="str">
        <f t="shared" si="12"/>
        <v/>
      </c>
      <c r="C84" s="407"/>
      <c r="D84" s="90"/>
      <c r="E84" s="1"/>
      <c r="F84" s="76" t="s">
        <v>15</v>
      </c>
      <c r="G84" s="2"/>
      <c r="H84" s="158">
        <f t="shared" si="9"/>
        <v>0</v>
      </c>
      <c r="I84" s="76" t="s">
        <v>15</v>
      </c>
      <c r="J84" s="162">
        <f t="shared" si="10"/>
        <v>0</v>
      </c>
      <c r="K84" s="153"/>
      <c r="L84" s="76" t="s">
        <v>15</v>
      </c>
      <c r="M84" s="154"/>
      <c r="N84" s="155"/>
      <c r="O84" s="76" t="s">
        <v>15</v>
      </c>
      <c r="P84" s="154"/>
      <c r="Q84" s="155"/>
      <c r="R84" s="76" t="s">
        <v>15</v>
      </c>
      <c r="S84" s="154"/>
      <c r="T84" s="3"/>
      <c r="U84" s="75" t="s">
        <v>16</v>
      </c>
      <c r="V84" s="3"/>
      <c r="W84" s="228" t="s">
        <v>17</v>
      </c>
      <c r="X84" s="270"/>
      <c r="Y84" s="231"/>
      <c r="AA84" s="62" t="b">
        <f t="shared" si="13"/>
        <v>0</v>
      </c>
      <c r="AB84" s="62" t="b">
        <f t="shared" si="14"/>
        <v>0</v>
      </c>
      <c r="AC84" s="62" t="b">
        <f t="shared" si="15"/>
        <v>0</v>
      </c>
    </row>
    <row r="85" spans="1:29" s="62" customFormat="1" ht="18" customHeight="1" x14ac:dyDescent="0.2">
      <c r="A85" s="104">
        <f t="shared" si="11"/>
        <v>79</v>
      </c>
      <c r="B85" s="406" t="str">
        <f t="shared" si="12"/>
        <v/>
      </c>
      <c r="C85" s="407"/>
      <c r="D85" s="90"/>
      <c r="E85" s="1"/>
      <c r="F85" s="76" t="s">
        <v>15</v>
      </c>
      <c r="G85" s="2"/>
      <c r="H85" s="158">
        <f t="shared" si="9"/>
        <v>0</v>
      </c>
      <c r="I85" s="76" t="s">
        <v>15</v>
      </c>
      <c r="J85" s="162">
        <f t="shared" si="10"/>
        <v>0</v>
      </c>
      <c r="K85" s="153"/>
      <c r="L85" s="76" t="s">
        <v>15</v>
      </c>
      <c r="M85" s="154"/>
      <c r="N85" s="155"/>
      <c r="O85" s="76" t="s">
        <v>15</v>
      </c>
      <c r="P85" s="154"/>
      <c r="Q85" s="155"/>
      <c r="R85" s="76" t="s">
        <v>15</v>
      </c>
      <c r="S85" s="154"/>
      <c r="T85" s="3"/>
      <c r="U85" s="75" t="s">
        <v>16</v>
      </c>
      <c r="V85" s="3"/>
      <c r="W85" s="228" t="s">
        <v>17</v>
      </c>
      <c r="X85" s="270"/>
      <c r="Y85" s="231"/>
      <c r="AA85" s="62" t="b">
        <f t="shared" si="13"/>
        <v>0</v>
      </c>
      <c r="AB85" s="62" t="b">
        <f t="shared" si="14"/>
        <v>0</v>
      </c>
      <c r="AC85" s="62" t="b">
        <f t="shared" si="15"/>
        <v>0</v>
      </c>
    </row>
    <row r="86" spans="1:29" s="62" customFormat="1" ht="18" customHeight="1" x14ac:dyDescent="0.2">
      <c r="A86" s="104">
        <f t="shared" si="11"/>
        <v>80</v>
      </c>
      <c r="B86" s="406" t="str">
        <f t="shared" si="12"/>
        <v/>
      </c>
      <c r="C86" s="407"/>
      <c r="D86" s="90"/>
      <c r="E86" s="1"/>
      <c r="F86" s="76" t="s">
        <v>15</v>
      </c>
      <c r="G86" s="2"/>
      <c r="H86" s="158">
        <f t="shared" si="9"/>
        <v>0</v>
      </c>
      <c r="I86" s="76" t="s">
        <v>15</v>
      </c>
      <c r="J86" s="162">
        <f t="shared" si="10"/>
        <v>0</v>
      </c>
      <c r="K86" s="153"/>
      <c r="L86" s="76" t="s">
        <v>15</v>
      </c>
      <c r="M86" s="154"/>
      <c r="N86" s="155"/>
      <c r="O86" s="76" t="s">
        <v>15</v>
      </c>
      <c r="P86" s="154"/>
      <c r="Q86" s="155"/>
      <c r="R86" s="76" t="s">
        <v>15</v>
      </c>
      <c r="S86" s="154"/>
      <c r="T86" s="3"/>
      <c r="U86" s="75" t="s">
        <v>16</v>
      </c>
      <c r="V86" s="3"/>
      <c r="W86" s="228" t="s">
        <v>17</v>
      </c>
      <c r="X86" s="270"/>
      <c r="Y86" s="231"/>
      <c r="AA86" s="62" t="b">
        <f t="shared" si="13"/>
        <v>0</v>
      </c>
      <c r="AB86" s="62" t="b">
        <f t="shared" si="14"/>
        <v>0</v>
      </c>
      <c r="AC86" s="62" t="b">
        <f t="shared" si="15"/>
        <v>0</v>
      </c>
    </row>
    <row r="87" spans="1:29" s="62" customFormat="1" ht="18" customHeight="1" x14ac:dyDescent="0.2">
      <c r="A87" s="104">
        <f t="shared" si="11"/>
        <v>81</v>
      </c>
      <c r="B87" s="406" t="str">
        <f t="shared" si="12"/>
        <v/>
      </c>
      <c r="C87" s="407"/>
      <c r="D87" s="90"/>
      <c r="E87" s="1"/>
      <c r="F87" s="76" t="s">
        <v>15</v>
      </c>
      <c r="G87" s="2"/>
      <c r="H87" s="158">
        <f t="shared" si="9"/>
        <v>0</v>
      </c>
      <c r="I87" s="76" t="s">
        <v>15</v>
      </c>
      <c r="J87" s="162">
        <f t="shared" si="10"/>
        <v>0</v>
      </c>
      <c r="K87" s="153"/>
      <c r="L87" s="76" t="s">
        <v>15</v>
      </c>
      <c r="M87" s="154"/>
      <c r="N87" s="155"/>
      <c r="O87" s="76" t="s">
        <v>15</v>
      </c>
      <c r="P87" s="154"/>
      <c r="Q87" s="155"/>
      <c r="R87" s="76" t="s">
        <v>15</v>
      </c>
      <c r="S87" s="154"/>
      <c r="T87" s="3"/>
      <c r="U87" s="75" t="s">
        <v>16</v>
      </c>
      <c r="V87" s="3"/>
      <c r="W87" s="228" t="s">
        <v>17</v>
      </c>
      <c r="X87" s="270"/>
      <c r="Y87" s="231"/>
      <c r="AA87" s="62" t="b">
        <f t="shared" si="13"/>
        <v>0</v>
      </c>
      <c r="AB87" s="62" t="b">
        <f t="shared" si="14"/>
        <v>0</v>
      </c>
      <c r="AC87" s="62" t="b">
        <f t="shared" si="15"/>
        <v>0</v>
      </c>
    </row>
    <row r="88" spans="1:29" s="62" customFormat="1" ht="18" customHeight="1" x14ac:dyDescent="0.2">
      <c r="A88" s="104">
        <f t="shared" si="11"/>
        <v>82</v>
      </c>
      <c r="B88" s="406" t="str">
        <f t="shared" si="12"/>
        <v/>
      </c>
      <c r="C88" s="407"/>
      <c r="D88" s="90"/>
      <c r="E88" s="1"/>
      <c r="F88" s="76" t="s">
        <v>15</v>
      </c>
      <c r="G88" s="2"/>
      <c r="H88" s="158">
        <f t="shared" si="9"/>
        <v>0</v>
      </c>
      <c r="I88" s="76" t="s">
        <v>15</v>
      </c>
      <c r="J88" s="162">
        <f t="shared" si="10"/>
        <v>0</v>
      </c>
      <c r="K88" s="153"/>
      <c r="L88" s="76" t="s">
        <v>15</v>
      </c>
      <c r="M88" s="154"/>
      <c r="N88" s="155"/>
      <c r="O88" s="76" t="s">
        <v>15</v>
      </c>
      <c r="P88" s="154"/>
      <c r="Q88" s="155"/>
      <c r="R88" s="76" t="s">
        <v>15</v>
      </c>
      <c r="S88" s="154"/>
      <c r="T88" s="3"/>
      <c r="U88" s="75" t="s">
        <v>16</v>
      </c>
      <c r="V88" s="3"/>
      <c r="W88" s="228" t="s">
        <v>17</v>
      </c>
      <c r="X88" s="270"/>
      <c r="Y88" s="231"/>
      <c r="AA88" s="62" t="b">
        <f t="shared" si="13"/>
        <v>0</v>
      </c>
      <c r="AB88" s="62" t="b">
        <f t="shared" si="14"/>
        <v>0</v>
      </c>
      <c r="AC88" s="62" t="b">
        <f t="shared" si="15"/>
        <v>0</v>
      </c>
    </row>
    <row r="89" spans="1:29" s="62" customFormat="1" ht="18" customHeight="1" x14ac:dyDescent="0.2">
      <c r="A89" s="104">
        <f t="shared" si="11"/>
        <v>83</v>
      </c>
      <c r="B89" s="406" t="str">
        <f t="shared" si="12"/>
        <v/>
      </c>
      <c r="C89" s="407"/>
      <c r="D89" s="90"/>
      <c r="E89" s="1"/>
      <c r="F89" s="76" t="s">
        <v>15</v>
      </c>
      <c r="G89" s="2"/>
      <c r="H89" s="158">
        <f t="shared" si="9"/>
        <v>0</v>
      </c>
      <c r="I89" s="76" t="s">
        <v>15</v>
      </c>
      <c r="J89" s="162">
        <f t="shared" si="10"/>
        <v>0</v>
      </c>
      <c r="K89" s="153"/>
      <c r="L89" s="76" t="s">
        <v>15</v>
      </c>
      <c r="M89" s="154"/>
      <c r="N89" s="155"/>
      <c r="O89" s="76" t="s">
        <v>15</v>
      </c>
      <c r="P89" s="154"/>
      <c r="Q89" s="155"/>
      <c r="R89" s="76" t="s">
        <v>15</v>
      </c>
      <c r="S89" s="154"/>
      <c r="T89" s="3"/>
      <c r="U89" s="75" t="s">
        <v>16</v>
      </c>
      <c r="V89" s="3"/>
      <c r="W89" s="228" t="s">
        <v>17</v>
      </c>
      <c r="X89" s="270"/>
      <c r="Y89" s="231"/>
      <c r="AA89" s="62" t="b">
        <f t="shared" si="13"/>
        <v>0</v>
      </c>
      <c r="AB89" s="62" t="b">
        <f t="shared" si="14"/>
        <v>0</v>
      </c>
      <c r="AC89" s="62" t="b">
        <f t="shared" si="15"/>
        <v>0</v>
      </c>
    </row>
    <row r="90" spans="1:29" s="62" customFormat="1" ht="18" customHeight="1" x14ac:dyDescent="0.2">
      <c r="A90" s="104">
        <f t="shared" si="11"/>
        <v>84</v>
      </c>
      <c r="B90" s="406" t="str">
        <f t="shared" si="12"/>
        <v/>
      </c>
      <c r="C90" s="407"/>
      <c r="D90" s="90"/>
      <c r="E90" s="1"/>
      <c r="F90" s="76" t="s">
        <v>15</v>
      </c>
      <c r="G90" s="2"/>
      <c r="H90" s="158">
        <f t="shared" si="9"/>
        <v>0</v>
      </c>
      <c r="I90" s="76" t="s">
        <v>15</v>
      </c>
      <c r="J90" s="162">
        <f t="shared" si="10"/>
        <v>0</v>
      </c>
      <c r="K90" s="153"/>
      <c r="L90" s="76" t="s">
        <v>15</v>
      </c>
      <c r="M90" s="154"/>
      <c r="N90" s="155"/>
      <c r="O90" s="76" t="s">
        <v>15</v>
      </c>
      <c r="P90" s="154"/>
      <c r="Q90" s="155"/>
      <c r="R90" s="76" t="s">
        <v>15</v>
      </c>
      <c r="S90" s="154"/>
      <c r="T90" s="3"/>
      <c r="U90" s="75" t="s">
        <v>16</v>
      </c>
      <c r="V90" s="3"/>
      <c r="W90" s="228" t="s">
        <v>17</v>
      </c>
      <c r="X90" s="270"/>
      <c r="Y90" s="231"/>
      <c r="AA90" s="62" t="b">
        <f t="shared" si="13"/>
        <v>0</v>
      </c>
      <c r="AB90" s="62" t="b">
        <f t="shared" si="14"/>
        <v>0</v>
      </c>
      <c r="AC90" s="62" t="b">
        <f t="shared" si="15"/>
        <v>0</v>
      </c>
    </row>
    <row r="91" spans="1:29" s="62" customFormat="1" ht="18" customHeight="1" x14ac:dyDescent="0.2">
      <c r="A91" s="104">
        <f t="shared" si="11"/>
        <v>85</v>
      </c>
      <c r="B91" s="406" t="str">
        <f t="shared" si="12"/>
        <v/>
      </c>
      <c r="C91" s="407"/>
      <c r="D91" s="90"/>
      <c r="E91" s="1"/>
      <c r="F91" s="76" t="s">
        <v>15</v>
      </c>
      <c r="G91" s="2"/>
      <c r="H91" s="158">
        <f t="shared" si="9"/>
        <v>0</v>
      </c>
      <c r="I91" s="76" t="s">
        <v>15</v>
      </c>
      <c r="J91" s="162">
        <f t="shared" si="10"/>
        <v>0</v>
      </c>
      <c r="K91" s="153"/>
      <c r="L91" s="76" t="s">
        <v>15</v>
      </c>
      <c r="M91" s="154"/>
      <c r="N91" s="155"/>
      <c r="O91" s="76" t="s">
        <v>15</v>
      </c>
      <c r="P91" s="154"/>
      <c r="Q91" s="155"/>
      <c r="R91" s="76" t="s">
        <v>15</v>
      </c>
      <c r="S91" s="154"/>
      <c r="T91" s="3"/>
      <c r="U91" s="75" t="s">
        <v>16</v>
      </c>
      <c r="V91" s="3"/>
      <c r="W91" s="228" t="s">
        <v>17</v>
      </c>
      <c r="X91" s="270"/>
      <c r="Y91" s="231"/>
      <c r="AA91" s="62" t="b">
        <f t="shared" si="13"/>
        <v>0</v>
      </c>
      <c r="AB91" s="62" t="b">
        <f t="shared" si="14"/>
        <v>0</v>
      </c>
      <c r="AC91" s="62" t="b">
        <f t="shared" si="15"/>
        <v>0</v>
      </c>
    </row>
    <row r="92" spans="1:29" s="62" customFormat="1" ht="18" customHeight="1" x14ac:dyDescent="0.2">
      <c r="A92" s="104">
        <f t="shared" si="11"/>
        <v>86</v>
      </c>
      <c r="B92" s="406" t="str">
        <f t="shared" si="12"/>
        <v/>
      </c>
      <c r="C92" s="407"/>
      <c r="D92" s="90"/>
      <c r="E92" s="1"/>
      <c r="F92" s="76" t="s">
        <v>15</v>
      </c>
      <c r="G92" s="2"/>
      <c r="H92" s="158">
        <f t="shared" si="9"/>
        <v>0</v>
      </c>
      <c r="I92" s="76" t="s">
        <v>15</v>
      </c>
      <c r="J92" s="162">
        <f t="shared" si="10"/>
        <v>0</v>
      </c>
      <c r="K92" s="153"/>
      <c r="L92" s="76" t="s">
        <v>15</v>
      </c>
      <c r="M92" s="154"/>
      <c r="N92" s="155"/>
      <c r="O92" s="76" t="s">
        <v>15</v>
      </c>
      <c r="P92" s="154"/>
      <c r="Q92" s="155"/>
      <c r="R92" s="76" t="s">
        <v>15</v>
      </c>
      <c r="S92" s="154"/>
      <c r="T92" s="3"/>
      <c r="U92" s="75" t="s">
        <v>16</v>
      </c>
      <c r="V92" s="3"/>
      <c r="W92" s="228" t="s">
        <v>17</v>
      </c>
      <c r="X92" s="270"/>
      <c r="Y92" s="231"/>
      <c r="AA92" s="62" t="b">
        <f t="shared" si="13"/>
        <v>0</v>
      </c>
      <c r="AB92" s="62" t="b">
        <f t="shared" si="14"/>
        <v>0</v>
      </c>
      <c r="AC92" s="62" t="b">
        <f t="shared" si="15"/>
        <v>0</v>
      </c>
    </row>
    <row r="93" spans="1:29" s="62" customFormat="1" ht="18" customHeight="1" x14ac:dyDescent="0.2">
      <c r="A93" s="104">
        <f t="shared" si="11"/>
        <v>87</v>
      </c>
      <c r="B93" s="406" t="str">
        <f t="shared" si="12"/>
        <v/>
      </c>
      <c r="C93" s="407"/>
      <c r="D93" s="90"/>
      <c r="E93" s="1"/>
      <c r="F93" s="76" t="s">
        <v>15</v>
      </c>
      <c r="G93" s="2"/>
      <c r="H93" s="158">
        <f t="shared" si="9"/>
        <v>0</v>
      </c>
      <c r="I93" s="76" t="s">
        <v>15</v>
      </c>
      <c r="J93" s="162">
        <f t="shared" si="10"/>
        <v>0</v>
      </c>
      <c r="K93" s="153"/>
      <c r="L93" s="76" t="s">
        <v>15</v>
      </c>
      <c r="M93" s="154"/>
      <c r="N93" s="155"/>
      <c r="O93" s="76" t="s">
        <v>15</v>
      </c>
      <c r="P93" s="154"/>
      <c r="Q93" s="155"/>
      <c r="R93" s="76" t="s">
        <v>15</v>
      </c>
      <c r="S93" s="154"/>
      <c r="T93" s="3"/>
      <c r="U93" s="75" t="s">
        <v>16</v>
      </c>
      <c r="V93" s="3"/>
      <c r="W93" s="228" t="s">
        <v>17</v>
      </c>
      <c r="X93" s="270"/>
      <c r="Y93" s="231"/>
      <c r="AA93" s="62" t="b">
        <f t="shared" si="13"/>
        <v>0</v>
      </c>
      <c r="AB93" s="62" t="b">
        <f t="shared" si="14"/>
        <v>0</v>
      </c>
      <c r="AC93" s="62" t="b">
        <f t="shared" si="15"/>
        <v>0</v>
      </c>
    </row>
    <row r="94" spans="1:29" s="62" customFormat="1" ht="18" customHeight="1" x14ac:dyDescent="0.2">
      <c r="A94" s="104">
        <f t="shared" si="11"/>
        <v>88</v>
      </c>
      <c r="B94" s="406" t="str">
        <f t="shared" si="12"/>
        <v/>
      </c>
      <c r="C94" s="407"/>
      <c r="D94" s="90"/>
      <c r="E94" s="1"/>
      <c r="F94" s="76" t="s">
        <v>15</v>
      </c>
      <c r="G94" s="2"/>
      <c r="H94" s="158">
        <f t="shared" si="9"/>
        <v>0</v>
      </c>
      <c r="I94" s="76" t="s">
        <v>15</v>
      </c>
      <c r="J94" s="162">
        <f t="shared" si="10"/>
        <v>0</v>
      </c>
      <c r="K94" s="153"/>
      <c r="L94" s="76" t="s">
        <v>15</v>
      </c>
      <c r="M94" s="154"/>
      <c r="N94" s="155"/>
      <c r="O94" s="76" t="s">
        <v>15</v>
      </c>
      <c r="P94" s="154"/>
      <c r="Q94" s="155"/>
      <c r="R94" s="76" t="s">
        <v>15</v>
      </c>
      <c r="S94" s="154"/>
      <c r="T94" s="3"/>
      <c r="U94" s="75" t="s">
        <v>16</v>
      </c>
      <c r="V94" s="3"/>
      <c r="W94" s="228" t="s">
        <v>17</v>
      </c>
      <c r="X94" s="270"/>
      <c r="Y94" s="231"/>
      <c r="AA94" s="62" t="b">
        <f t="shared" si="13"/>
        <v>0</v>
      </c>
      <c r="AB94" s="62" t="b">
        <f t="shared" si="14"/>
        <v>0</v>
      </c>
      <c r="AC94" s="62" t="b">
        <f t="shared" si="15"/>
        <v>0</v>
      </c>
    </row>
    <row r="95" spans="1:29" s="62" customFormat="1" ht="18" customHeight="1" x14ac:dyDescent="0.2">
      <c r="A95" s="104">
        <f t="shared" si="11"/>
        <v>89</v>
      </c>
      <c r="B95" s="406" t="str">
        <f t="shared" si="12"/>
        <v/>
      </c>
      <c r="C95" s="407"/>
      <c r="D95" s="90"/>
      <c r="E95" s="1"/>
      <c r="F95" s="76" t="s">
        <v>15</v>
      </c>
      <c r="G95" s="2"/>
      <c r="H95" s="158">
        <f t="shared" si="9"/>
        <v>0</v>
      </c>
      <c r="I95" s="76" t="s">
        <v>15</v>
      </c>
      <c r="J95" s="162">
        <f t="shared" si="10"/>
        <v>0</v>
      </c>
      <c r="K95" s="153"/>
      <c r="L95" s="76" t="s">
        <v>15</v>
      </c>
      <c r="M95" s="154"/>
      <c r="N95" s="155"/>
      <c r="O95" s="76" t="s">
        <v>15</v>
      </c>
      <c r="P95" s="154"/>
      <c r="Q95" s="155"/>
      <c r="R95" s="76" t="s">
        <v>15</v>
      </c>
      <c r="S95" s="154"/>
      <c r="T95" s="3"/>
      <c r="U95" s="75" t="s">
        <v>16</v>
      </c>
      <c r="V95" s="3"/>
      <c r="W95" s="228" t="s">
        <v>17</v>
      </c>
      <c r="X95" s="270"/>
      <c r="Y95" s="231"/>
      <c r="AA95" s="62" t="b">
        <f t="shared" si="13"/>
        <v>0</v>
      </c>
      <c r="AB95" s="62" t="b">
        <f t="shared" si="14"/>
        <v>0</v>
      </c>
      <c r="AC95" s="62" t="b">
        <f t="shared" si="15"/>
        <v>0</v>
      </c>
    </row>
    <row r="96" spans="1:29" s="62" customFormat="1" ht="18" customHeight="1" x14ac:dyDescent="0.2">
      <c r="A96" s="104">
        <f t="shared" si="11"/>
        <v>90</v>
      </c>
      <c r="B96" s="406" t="str">
        <f t="shared" si="12"/>
        <v/>
      </c>
      <c r="C96" s="407"/>
      <c r="D96" s="90"/>
      <c r="E96" s="1"/>
      <c r="F96" s="76" t="s">
        <v>15</v>
      </c>
      <c r="G96" s="2"/>
      <c r="H96" s="158">
        <f t="shared" si="9"/>
        <v>0</v>
      </c>
      <c r="I96" s="76" t="s">
        <v>15</v>
      </c>
      <c r="J96" s="162">
        <f t="shared" si="10"/>
        <v>0</v>
      </c>
      <c r="K96" s="153"/>
      <c r="L96" s="76" t="s">
        <v>15</v>
      </c>
      <c r="M96" s="154"/>
      <c r="N96" s="155"/>
      <c r="O96" s="76" t="s">
        <v>15</v>
      </c>
      <c r="P96" s="154"/>
      <c r="Q96" s="155"/>
      <c r="R96" s="76" t="s">
        <v>15</v>
      </c>
      <c r="S96" s="154"/>
      <c r="T96" s="3"/>
      <c r="U96" s="75" t="s">
        <v>16</v>
      </c>
      <c r="V96" s="3"/>
      <c r="W96" s="228" t="s">
        <v>17</v>
      </c>
      <c r="X96" s="270"/>
      <c r="Y96" s="231"/>
      <c r="AA96" s="62" t="b">
        <f t="shared" si="13"/>
        <v>0</v>
      </c>
      <c r="AB96" s="62" t="b">
        <f t="shared" si="14"/>
        <v>0</v>
      </c>
      <c r="AC96" s="62" t="b">
        <f t="shared" si="15"/>
        <v>0</v>
      </c>
    </row>
    <row r="97" spans="1:29" s="62" customFormat="1" ht="18" customHeight="1" x14ac:dyDescent="0.2">
      <c r="A97" s="104">
        <f t="shared" si="11"/>
        <v>91</v>
      </c>
      <c r="B97" s="406" t="str">
        <f t="shared" si="12"/>
        <v/>
      </c>
      <c r="C97" s="407"/>
      <c r="D97" s="90"/>
      <c r="E97" s="1"/>
      <c r="F97" s="76" t="s">
        <v>15</v>
      </c>
      <c r="G97" s="2"/>
      <c r="H97" s="158">
        <f t="shared" si="9"/>
        <v>0</v>
      </c>
      <c r="I97" s="76" t="s">
        <v>15</v>
      </c>
      <c r="J97" s="162">
        <f t="shared" si="10"/>
        <v>0</v>
      </c>
      <c r="K97" s="153"/>
      <c r="L97" s="76" t="s">
        <v>15</v>
      </c>
      <c r="M97" s="154"/>
      <c r="N97" s="155"/>
      <c r="O97" s="76" t="s">
        <v>15</v>
      </c>
      <c r="P97" s="154"/>
      <c r="Q97" s="155"/>
      <c r="R97" s="76" t="s">
        <v>15</v>
      </c>
      <c r="S97" s="154"/>
      <c r="T97" s="3"/>
      <c r="U97" s="75" t="s">
        <v>16</v>
      </c>
      <c r="V97" s="3"/>
      <c r="W97" s="228" t="s">
        <v>17</v>
      </c>
      <c r="X97" s="270"/>
      <c r="Y97" s="231"/>
      <c r="AA97" s="62" t="b">
        <f t="shared" si="13"/>
        <v>0</v>
      </c>
      <c r="AB97" s="62" t="b">
        <f t="shared" si="14"/>
        <v>0</v>
      </c>
      <c r="AC97" s="62" t="b">
        <f t="shared" si="15"/>
        <v>0</v>
      </c>
    </row>
    <row r="98" spans="1:29" s="62" customFormat="1" ht="18" customHeight="1" x14ac:dyDescent="0.2">
      <c r="A98" s="104">
        <f t="shared" si="11"/>
        <v>92</v>
      </c>
      <c r="B98" s="406" t="str">
        <f t="shared" si="12"/>
        <v/>
      </c>
      <c r="C98" s="407"/>
      <c r="D98" s="90"/>
      <c r="E98" s="1"/>
      <c r="F98" s="76" t="s">
        <v>15</v>
      </c>
      <c r="G98" s="2"/>
      <c r="H98" s="158">
        <f t="shared" si="9"/>
        <v>0</v>
      </c>
      <c r="I98" s="76" t="s">
        <v>15</v>
      </c>
      <c r="J98" s="162">
        <f t="shared" si="10"/>
        <v>0</v>
      </c>
      <c r="K98" s="153"/>
      <c r="L98" s="76" t="s">
        <v>15</v>
      </c>
      <c r="M98" s="154"/>
      <c r="N98" s="155"/>
      <c r="O98" s="76" t="s">
        <v>15</v>
      </c>
      <c r="P98" s="154"/>
      <c r="Q98" s="155"/>
      <c r="R98" s="76" t="s">
        <v>15</v>
      </c>
      <c r="S98" s="154"/>
      <c r="T98" s="3"/>
      <c r="U98" s="75" t="s">
        <v>16</v>
      </c>
      <c r="V98" s="3"/>
      <c r="W98" s="228" t="s">
        <v>17</v>
      </c>
      <c r="X98" s="270"/>
      <c r="Y98" s="231"/>
      <c r="AA98" s="62" t="b">
        <f t="shared" si="13"/>
        <v>0</v>
      </c>
      <c r="AB98" s="62" t="b">
        <f t="shared" si="14"/>
        <v>0</v>
      </c>
      <c r="AC98" s="62" t="b">
        <f t="shared" si="15"/>
        <v>0</v>
      </c>
    </row>
    <row r="99" spans="1:29" s="62" customFormat="1" ht="18" customHeight="1" x14ac:dyDescent="0.2">
      <c r="A99" s="104">
        <f t="shared" si="11"/>
        <v>93</v>
      </c>
      <c r="B99" s="406" t="str">
        <f t="shared" si="12"/>
        <v/>
      </c>
      <c r="C99" s="407"/>
      <c r="D99" s="90"/>
      <c r="E99" s="1"/>
      <c r="F99" s="76" t="s">
        <v>15</v>
      </c>
      <c r="G99" s="2"/>
      <c r="H99" s="158">
        <f t="shared" si="9"/>
        <v>0</v>
      </c>
      <c r="I99" s="76" t="s">
        <v>15</v>
      </c>
      <c r="J99" s="162">
        <f t="shared" si="10"/>
        <v>0</v>
      </c>
      <c r="K99" s="153"/>
      <c r="L99" s="76" t="s">
        <v>15</v>
      </c>
      <c r="M99" s="154"/>
      <c r="N99" s="155"/>
      <c r="O99" s="76" t="s">
        <v>15</v>
      </c>
      <c r="P99" s="154"/>
      <c r="Q99" s="155"/>
      <c r="R99" s="76" t="s">
        <v>15</v>
      </c>
      <c r="S99" s="154"/>
      <c r="T99" s="3"/>
      <c r="U99" s="75" t="s">
        <v>16</v>
      </c>
      <c r="V99" s="3"/>
      <c r="W99" s="228" t="s">
        <v>17</v>
      </c>
      <c r="X99" s="270"/>
      <c r="Y99" s="231"/>
      <c r="AA99" s="62" t="b">
        <f t="shared" si="13"/>
        <v>0</v>
      </c>
      <c r="AB99" s="62" t="b">
        <f t="shared" si="14"/>
        <v>0</v>
      </c>
      <c r="AC99" s="62" t="b">
        <f t="shared" si="15"/>
        <v>0</v>
      </c>
    </row>
    <row r="100" spans="1:29" s="62" customFormat="1" ht="18" customHeight="1" x14ac:dyDescent="0.2">
      <c r="A100" s="104">
        <f t="shared" si="11"/>
        <v>94</v>
      </c>
      <c r="B100" s="406" t="str">
        <f t="shared" si="12"/>
        <v/>
      </c>
      <c r="C100" s="407"/>
      <c r="D100" s="90"/>
      <c r="E100" s="1"/>
      <c r="F100" s="76" t="s">
        <v>15</v>
      </c>
      <c r="G100" s="2"/>
      <c r="H100" s="158">
        <f t="shared" si="9"/>
        <v>0</v>
      </c>
      <c r="I100" s="76" t="s">
        <v>15</v>
      </c>
      <c r="J100" s="162">
        <f t="shared" si="10"/>
        <v>0</v>
      </c>
      <c r="K100" s="153"/>
      <c r="L100" s="76" t="s">
        <v>15</v>
      </c>
      <c r="M100" s="154"/>
      <c r="N100" s="155"/>
      <c r="O100" s="76" t="s">
        <v>15</v>
      </c>
      <c r="P100" s="154"/>
      <c r="Q100" s="155"/>
      <c r="R100" s="76" t="s">
        <v>15</v>
      </c>
      <c r="S100" s="154"/>
      <c r="T100" s="3"/>
      <c r="U100" s="75" t="s">
        <v>16</v>
      </c>
      <c r="V100" s="3"/>
      <c r="W100" s="228" t="s">
        <v>17</v>
      </c>
      <c r="X100" s="270"/>
      <c r="Y100" s="231"/>
      <c r="AA100" s="62" t="b">
        <f t="shared" si="13"/>
        <v>0</v>
      </c>
      <c r="AB100" s="62" t="b">
        <f t="shared" si="14"/>
        <v>0</v>
      </c>
      <c r="AC100" s="62" t="b">
        <f t="shared" si="15"/>
        <v>0</v>
      </c>
    </row>
    <row r="101" spans="1:29" s="62" customFormat="1" ht="18" customHeight="1" x14ac:dyDescent="0.2">
      <c r="A101" s="104">
        <f t="shared" si="11"/>
        <v>95</v>
      </c>
      <c r="B101" s="406" t="str">
        <f t="shared" si="12"/>
        <v/>
      </c>
      <c r="C101" s="407"/>
      <c r="D101" s="90"/>
      <c r="E101" s="1"/>
      <c r="F101" s="76" t="s">
        <v>15</v>
      </c>
      <c r="G101" s="2"/>
      <c r="H101" s="158">
        <f t="shared" si="9"/>
        <v>0</v>
      </c>
      <c r="I101" s="76" t="s">
        <v>15</v>
      </c>
      <c r="J101" s="162">
        <f t="shared" si="10"/>
        <v>0</v>
      </c>
      <c r="K101" s="153"/>
      <c r="L101" s="76" t="s">
        <v>15</v>
      </c>
      <c r="M101" s="154"/>
      <c r="N101" s="155"/>
      <c r="O101" s="76" t="s">
        <v>15</v>
      </c>
      <c r="P101" s="154"/>
      <c r="Q101" s="155"/>
      <c r="R101" s="76" t="s">
        <v>15</v>
      </c>
      <c r="S101" s="154"/>
      <c r="T101" s="3"/>
      <c r="U101" s="75" t="s">
        <v>16</v>
      </c>
      <c r="V101" s="3"/>
      <c r="W101" s="228" t="s">
        <v>17</v>
      </c>
      <c r="X101" s="270"/>
      <c r="Y101" s="231"/>
      <c r="AA101" s="62" t="b">
        <f t="shared" si="13"/>
        <v>0</v>
      </c>
      <c r="AB101" s="62" t="b">
        <f t="shared" si="14"/>
        <v>0</v>
      </c>
      <c r="AC101" s="62" t="b">
        <f t="shared" si="15"/>
        <v>0</v>
      </c>
    </row>
    <row r="102" spans="1:29" s="62" customFormat="1" ht="18" customHeight="1" x14ac:dyDescent="0.2">
      <c r="A102" s="104">
        <f t="shared" si="11"/>
        <v>96</v>
      </c>
      <c r="B102" s="406" t="str">
        <f t="shared" si="12"/>
        <v/>
      </c>
      <c r="C102" s="407"/>
      <c r="D102" s="90"/>
      <c r="E102" s="1"/>
      <c r="F102" s="76" t="s">
        <v>15</v>
      </c>
      <c r="G102" s="2"/>
      <c r="H102" s="158">
        <f t="shared" si="9"/>
        <v>0</v>
      </c>
      <c r="I102" s="76" t="s">
        <v>15</v>
      </c>
      <c r="J102" s="162">
        <f t="shared" si="10"/>
        <v>0</v>
      </c>
      <c r="K102" s="153"/>
      <c r="L102" s="76" t="s">
        <v>15</v>
      </c>
      <c r="M102" s="154"/>
      <c r="N102" s="155"/>
      <c r="O102" s="76" t="s">
        <v>15</v>
      </c>
      <c r="P102" s="154"/>
      <c r="Q102" s="155"/>
      <c r="R102" s="76" t="s">
        <v>15</v>
      </c>
      <c r="S102" s="154"/>
      <c r="T102" s="3"/>
      <c r="U102" s="75" t="s">
        <v>16</v>
      </c>
      <c r="V102" s="3"/>
      <c r="W102" s="228" t="s">
        <v>17</v>
      </c>
      <c r="X102" s="270"/>
      <c r="Y102" s="231"/>
      <c r="AA102" s="62" t="b">
        <f t="shared" si="13"/>
        <v>0</v>
      </c>
      <c r="AB102" s="62" t="b">
        <f t="shared" si="14"/>
        <v>0</v>
      </c>
      <c r="AC102" s="62" t="b">
        <f t="shared" si="15"/>
        <v>0</v>
      </c>
    </row>
    <row r="103" spans="1:29" s="62" customFormat="1" ht="18" customHeight="1" x14ac:dyDescent="0.2">
      <c r="A103" s="104">
        <f t="shared" si="11"/>
        <v>97</v>
      </c>
      <c r="B103" s="406" t="str">
        <f t="shared" si="12"/>
        <v/>
      </c>
      <c r="C103" s="407"/>
      <c r="D103" s="90"/>
      <c r="E103" s="1"/>
      <c r="F103" s="76" t="s">
        <v>15</v>
      </c>
      <c r="G103" s="2"/>
      <c r="H103" s="158">
        <f t="shared" si="9"/>
        <v>0</v>
      </c>
      <c r="I103" s="76" t="s">
        <v>15</v>
      </c>
      <c r="J103" s="162">
        <f t="shared" si="10"/>
        <v>0</v>
      </c>
      <c r="K103" s="153"/>
      <c r="L103" s="76" t="s">
        <v>15</v>
      </c>
      <c r="M103" s="154"/>
      <c r="N103" s="155"/>
      <c r="O103" s="76" t="s">
        <v>15</v>
      </c>
      <c r="P103" s="154"/>
      <c r="Q103" s="155"/>
      <c r="R103" s="76" t="s">
        <v>15</v>
      </c>
      <c r="S103" s="154"/>
      <c r="T103" s="3"/>
      <c r="U103" s="75" t="s">
        <v>16</v>
      </c>
      <c r="V103" s="3"/>
      <c r="W103" s="228" t="s">
        <v>17</v>
      </c>
      <c r="X103" s="270"/>
      <c r="Y103" s="231"/>
      <c r="AA103" s="62" t="b">
        <f t="shared" si="13"/>
        <v>0</v>
      </c>
      <c r="AB103" s="62" t="b">
        <f t="shared" si="14"/>
        <v>0</v>
      </c>
      <c r="AC103" s="62" t="b">
        <f t="shared" si="15"/>
        <v>0</v>
      </c>
    </row>
    <row r="104" spans="1:29" s="62" customFormat="1" ht="18" customHeight="1" x14ac:dyDescent="0.2">
      <c r="A104" s="104">
        <f t="shared" si="11"/>
        <v>98</v>
      </c>
      <c r="B104" s="406" t="str">
        <f t="shared" si="12"/>
        <v/>
      </c>
      <c r="C104" s="407"/>
      <c r="D104" s="90"/>
      <c r="E104" s="1"/>
      <c r="F104" s="76" t="s">
        <v>15</v>
      </c>
      <c r="G104" s="2"/>
      <c r="H104" s="158">
        <f t="shared" si="9"/>
        <v>0</v>
      </c>
      <c r="I104" s="76" t="s">
        <v>15</v>
      </c>
      <c r="J104" s="162">
        <f t="shared" si="10"/>
        <v>0</v>
      </c>
      <c r="K104" s="153"/>
      <c r="L104" s="76" t="s">
        <v>15</v>
      </c>
      <c r="M104" s="154"/>
      <c r="N104" s="155"/>
      <c r="O104" s="76" t="s">
        <v>15</v>
      </c>
      <c r="P104" s="154"/>
      <c r="Q104" s="155"/>
      <c r="R104" s="76" t="s">
        <v>15</v>
      </c>
      <c r="S104" s="154"/>
      <c r="T104" s="3"/>
      <c r="U104" s="75" t="s">
        <v>16</v>
      </c>
      <c r="V104" s="3"/>
      <c r="W104" s="228" t="s">
        <v>17</v>
      </c>
      <c r="X104" s="270"/>
      <c r="Y104" s="231"/>
      <c r="AA104" s="62" t="b">
        <f t="shared" si="13"/>
        <v>0</v>
      </c>
      <c r="AB104" s="62" t="b">
        <f t="shared" si="14"/>
        <v>0</v>
      </c>
      <c r="AC104" s="62" t="b">
        <f t="shared" si="15"/>
        <v>0</v>
      </c>
    </row>
    <row r="105" spans="1:29" s="62" customFormat="1" ht="18" customHeight="1" x14ac:dyDescent="0.2">
      <c r="A105" s="104">
        <f t="shared" si="11"/>
        <v>99</v>
      </c>
      <c r="B105" s="406" t="str">
        <f t="shared" si="12"/>
        <v/>
      </c>
      <c r="C105" s="407"/>
      <c r="D105" s="90"/>
      <c r="E105" s="1"/>
      <c r="F105" s="76" t="s">
        <v>15</v>
      </c>
      <c r="G105" s="2"/>
      <c r="H105" s="158">
        <f t="shared" si="9"/>
        <v>0</v>
      </c>
      <c r="I105" s="76" t="s">
        <v>15</v>
      </c>
      <c r="J105" s="162">
        <f t="shared" si="10"/>
        <v>0</v>
      </c>
      <c r="K105" s="153"/>
      <c r="L105" s="76" t="s">
        <v>15</v>
      </c>
      <c r="M105" s="154"/>
      <c r="N105" s="155"/>
      <c r="O105" s="76" t="s">
        <v>15</v>
      </c>
      <c r="P105" s="154"/>
      <c r="Q105" s="155"/>
      <c r="R105" s="76" t="s">
        <v>15</v>
      </c>
      <c r="S105" s="154"/>
      <c r="T105" s="3"/>
      <c r="U105" s="75" t="s">
        <v>16</v>
      </c>
      <c r="V105" s="3"/>
      <c r="W105" s="228" t="s">
        <v>17</v>
      </c>
      <c r="X105" s="270"/>
      <c r="Y105" s="231"/>
      <c r="AA105" s="62" t="b">
        <f t="shared" si="13"/>
        <v>0</v>
      </c>
      <c r="AB105" s="62" t="b">
        <f t="shared" si="14"/>
        <v>0</v>
      </c>
      <c r="AC105" s="62" t="b">
        <f t="shared" si="15"/>
        <v>0</v>
      </c>
    </row>
    <row r="106" spans="1:29" s="62" customFormat="1" ht="18" customHeight="1" x14ac:dyDescent="0.2">
      <c r="A106" s="104">
        <f t="shared" si="11"/>
        <v>100</v>
      </c>
      <c r="B106" s="406" t="str">
        <f t="shared" si="12"/>
        <v/>
      </c>
      <c r="C106" s="407"/>
      <c r="D106" s="90"/>
      <c r="E106" s="1"/>
      <c r="F106" s="76" t="s">
        <v>15</v>
      </c>
      <c r="G106" s="2"/>
      <c r="H106" s="158">
        <f t="shared" si="9"/>
        <v>0</v>
      </c>
      <c r="I106" s="76" t="s">
        <v>15</v>
      </c>
      <c r="J106" s="162">
        <f t="shared" si="10"/>
        <v>0</v>
      </c>
      <c r="K106" s="153"/>
      <c r="L106" s="76" t="s">
        <v>15</v>
      </c>
      <c r="M106" s="154"/>
      <c r="N106" s="155"/>
      <c r="O106" s="76" t="s">
        <v>15</v>
      </c>
      <c r="P106" s="154"/>
      <c r="Q106" s="155"/>
      <c r="R106" s="76" t="s">
        <v>15</v>
      </c>
      <c r="S106" s="154"/>
      <c r="T106" s="3"/>
      <c r="U106" s="75" t="s">
        <v>16</v>
      </c>
      <c r="V106" s="3"/>
      <c r="W106" s="228" t="s">
        <v>17</v>
      </c>
      <c r="X106" s="270"/>
      <c r="Y106" s="231"/>
      <c r="AA106" s="62" t="b">
        <f t="shared" si="13"/>
        <v>0</v>
      </c>
      <c r="AB106" s="62" t="b">
        <f t="shared" si="14"/>
        <v>0</v>
      </c>
      <c r="AC106" s="62" t="b">
        <f t="shared" si="15"/>
        <v>0</v>
      </c>
    </row>
    <row r="107" spans="1:29" s="62" customFormat="1" ht="18" customHeight="1" x14ac:dyDescent="0.2">
      <c r="A107" s="104">
        <f t="shared" si="11"/>
        <v>101</v>
      </c>
      <c r="B107" s="406" t="str">
        <f t="shared" si="12"/>
        <v/>
      </c>
      <c r="C107" s="407"/>
      <c r="D107" s="90"/>
      <c r="E107" s="1"/>
      <c r="F107" s="76" t="s">
        <v>15</v>
      </c>
      <c r="G107" s="2"/>
      <c r="H107" s="158">
        <f t="shared" si="9"/>
        <v>0</v>
      </c>
      <c r="I107" s="76" t="s">
        <v>15</v>
      </c>
      <c r="J107" s="162">
        <f t="shared" si="10"/>
        <v>0</v>
      </c>
      <c r="K107" s="153"/>
      <c r="L107" s="76" t="s">
        <v>15</v>
      </c>
      <c r="M107" s="154"/>
      <c r="N107" s="155"/>
      <c r="O107" s="76" t="s">
        <v>15</v>
      </c>
      <c r="P107" s="154"/>
      <c r="Q107" s="155"/>
      <c r="R107" s="76" t="s">
        <v>15</v>
      </c>
      <c r="S107" s="154"/>
      <c r="T107" s="3"/>
      <c r="U107" s="75" t="s">
        <v>16</v>
      </c>
      <c r="V107" s="3"/>
      <c r="W107" s="228" t="s">
        <v>17</v>
      </c>
      <c r="X107" s="270"/>
      <c r="Y107" s="231"/>
      <c r="AA107" s="62" t="b">
        <f t="shared" si="13"/>
        <v>0</v>
      </c>
      <c r="AB107" s="62" t="b">
        <f t="shared" si="14"/>
        <v>0</v>
      </c>
      <c r="AC107" s="62" t="b">
        <f t="shared" si="15"/>
        <v>0</v>
      </c>
    </row>
    <row r="108" spans="1:29" s="62" customFormat="1" ht="18" customHeight="1" x14ac:dyDescent="0.2">
      <c r="A108" s="104">
        <f t="shared" si="11"/>
        <v>102</v>
      </c>
      <c r="B108" s="406" t="str">
        <f t="shared" si="12"/>
        <v/>
      </c>
      <c r="C108" s="407"/>
      <c r="D108" s="90"/>
      <c r="E108" s="1"/>
      <c r="F108" s="76" t="s">
        <v>15</v>
      </c>
      <c r="G108" s="2"/>
      <c r="H108" s="158">
        <f t="shared" si="9"/>
        <v>0</v>
      </c>
      <c r="I108" s="76" t="s">
        <v>15</v>
      </c>
      <c r="J108" s="162">
        <f t="shared" si="10"/>
        <v>0</v>
      </c>
      <c r="K108" s="153"/>
      <c r="L108" s="76" t="s">
        <v>15</v>
      </c>
      <c r="M108" s="154"/>
      <c r="N108" s="155"/>
      <c r="O108" s="76" t="s">
        <v>15</v>
      </c>
      <c r="P108" s="154"/>
      <c r="Q108" s="155"/>
      <c r="R108" s="76" t="s">
        <v>15</v>
      </c>
      <c r="S108" s="154"/>
      <c r="T108" s="3"/>
      <c r="U108" s="75" t="s">
        <v>16</v>
      </c>
      <c r="V108" s="3"/>
      <c r="W108" s="228" t="s">
        <v>17</v>
      </c>
      <c r="X108" s="270"/>
      <c r="Y108" s="231"/>
      <c r="AA108" s="62" t="b">
        <f t="shared" si="13"/>
        <v>0</v>
      </c>
      <c r="AB108" s="62" t="b">
        <f t="shared" si="14"/>
        <v>0</v>
      </c>
      <c r="AC108" s="62" t="b">
        <f t="shared" si="15"/>
        <v>0</v>
      </c>
    </row>
    <row r="109" spans="1:29" s="62" customFormat="1" ht="18" customHeight="1" x14ac:dyDescent="0.2">
      <c r="A109" s="104">
        <f t="shared" si="11"/>
        <v>103</v>
      </c>
      <c r="B109" s="406" t="str">
        <f t="shared" si="12"/>
        <v/>
      </c>
      <c r="C109" s="407"/>
      <c r="D109" s="90"/>
      <c r="E109" s="1"/>
      <c r="F109" s="76" t="s">
        <v>15</v>
      </c>
      <c r="G109" s="2"/>
      <c r="H109" s="158">
        <f t="shared" si="9"/>
        <v>0</v>
      </c>
      <c r="I109" s="76" t="s">
        <v>15</v>
      </c>
      <c r="J109" s="162">
        <f t="shared" si="10"/>
        <v>0</v>
      </c>
      <c r="K109" s="153"/>
      <c r="L109" s="76" t="s">
        <v>15</v>
      </c>
      <c r="M109" s="154"/>
      <c r="N109" s="155"/>
      <c r="O109" s="76" t="s">
        <v>15</v>
      </c>
      <c r="P109" s="154"/>
      <c r="Q109" s="155"/>
      <c r="R109" s="76" t="s">
        <v>15</v>
      </c>
      <c r="S109" s="154"/>
      <c r="T109" s="3"/>
      <c r="U109" s="75" t="s">
        <v>16</v>
      </c>
      <c r="V109" s="3"/>
      <c r="W109" s="228" t="s">
        <v>17</v>
      </c>
      <c r="X109" s="270"/>
      <c r="Y109" s="231"/>
      <c r="AA109" s="62" t="b">
        <f t="shared" si="13"/>
        <v>0</v>
      </c>
      <c r="AB109" s="62" t="b">
        <f t="shared" si="14"/>
        <v>0</v>
      </c>
      <c r="AC109" s="62" t="b">
        <f t="shared" si="15"/>
        <v>0</v>
      </c>
    </row>
    <row r="110" spans="1:29" s="62" customFormat="1" ht="18" customHeight="1" x14ac:dyDescent="0.2">
      <c r="A110" s="104">
        <f t="shared" si="11"/>
        <v>104</v>
      </c>
      <c r="B110" s="406" t="str">
        <f t="shared" si="12"/>
        <v/>
      </c>
      <c r="C110" s="407"/>
      <c r="D110" s="90"/>
      <c r="E110" s="1"/>
      <c r="F110" s="76" t="s">
        <v>15</v>
      </c>
      <c r="G110" s="2"/>
      <c r="H110" s="158">
        <f t="shared" si="9"/>
        <v>0</v>
      </c>
      <c r="I110" s="76" t="s">
        <v>15</v>
      </c>
      <c r="J110" s="162">
        <f t="shared" si="10"/>
        <v>0</v>
      </c>
      <c r="K110" s="153"/>
      <c r="L110" s="76" t="s">
        <v>15</v>
      </c>
      <c r="M110" s="154"/>
      <c r="N110" s="155"/>
      <c r="O110" s="76" t="s">
        <v>15</v>
      </c>
      <c r="P110" s="154"/>
      <c r="Q110" s="155"/>
      <c r="R110" s="76" t="s">
        <v>15</v>
      </c>
      <c r="S110" s="154"/>
      <c r="T110" s="3"/>
      <c r="U110" s="75" t="s">
        <v>16</v>
      </c>
      <c r="V110" s="3"/>
      <c r="W110" s="228" t="s">
        <v>17</v>
      </c>
      <c r="X110" s="270"/>
      <c r="Y110" s="231"/>
      <c r="AA110" s="62" t="b">
        <f t="shared" si="13"/>
        <v>0</v>
      </c>
      <c r="AB110" s="62" t="b">
        <f t="shared" si="14"/>
        <v>0</v>
      </c>
      <c r="AC110" s="62" t="b">
        <f t="shared" si="15"/>
        <v>0</v>
      </c>
    </row>
    <row r="111" spans="1:29" s="62" customFormat="1" ht="18" customHeight="1" x14ac:dyDescent="0.2">
      <c r="A111" s="104">
        <f t="shared" si="11"/>
        <v>105</v>
      </c>
      <c r="B111" s="406" t="str">
        <f t="shared" si="12"/>
        <v/>
      </c>
      <c r="C111" s="407"/>
      <c r="D111" s="90"/>
      <c r="E111" s="1"/>
      <c r="F111" s="76" t="s">
        <v>15</v>
      </c>
      <c r="G111" s="2"/>
      <c r="H111" s="158">
        <f t="shared" si="9"/>
        <v>0</v>
      </c>
      <c r="I111" s="76" t="s">
        <v>15</v>
      </c>
      <c r="J111" s="162">
        <f t="shared" si="10"/>
        <v>0</v>
      </c>
      <c r="K111" s="153"/>
      <c r="L111" s="76" t="s">
        <v>15</v>
      </c>
      <c r="M111" s="154"/>
      <c r="N111" s="155"/>
      <c r="O111" s="76" t="s">
        <v>15</v>
      </c>
      <c r="P111" s="154"/>
      <c r="Q111" s="155"/>
      <c r="R111" s="76" t="s">
        <v>15</v>
      </c>
      <c r="S111" s="154"/>
      <c r="T111" s="3"/>
      <c r="U111" s="75" t="s">
        <v>16</v>
      </c>
      <c r="V111" s="3"/>
      <c r="W111" s="228" t="s">
        <v>17</v>
      </c>
      <c r="X111" s="270"/>
      <c r="Y111" s="231"/>
      <c r="AA111" s="62" t="b">
        <f t="shared" si="13"/>
        <v>0</v>
      </c>
      <c r="AB111" s="62" t="b">
        <f t="shared" si="14"/>
        <v>0</v>
      </c>
      <c r="AC111" s="62" t="b">
        <f t="shared" si="15"/>
        <v>0</v>
      </c>
    </row>
    <row r="112" spans="1:29" s="62" customFormat="1" ht="18" customHeight="1" x14ac:dyDescent="0.2">
      <c r="A112" s="104">
        <f t="shared" si="11"/>
        <v>106</v>
      </c>
      <c r="B112" s="406" t="str">
        <f t="shared" si="12"/>
        <v/>
      </c>
      <c r="C112" s="407"/>
      <c r="D112" s="90"/>
      <c r="E112" s="1"/>
      <c r="F112" s="76" t="s">
        <v>15</v>
      </c>
      <c r="G112" s="2"/>
      <c r="H112" s="158">
        <f t="shared" si="9"/>
        <v>0</v>
      </c>
      <c r="I112" s="76" t="s">
        <v>15</v>
      </c>
      <c r="J112" s="162">
        <f t="shared" si="10"/>
        <v>0</v>
      </c>
      <c r="K112" s="153"/>
      <c r="L112" s="76" t="s">
        <v>15</v>
      </c>
      <c r="M112" s="154"/>
      <c r="N112" s="155"/>
      <c r="O112" s="76" t="s">
        <v>15</v>
      </c>
      <c r="P112" s="154"/>
      <c r="Q112" s="155"/>
      <c r="R112" s="76" t="s">
        <v>15</v>
      </c>
      <c r="S112" s="154"/>
      <c r="T112" s="3"/>
      <c r="U112" s="75" t="s">
        <v>16</v>
      </c>
      <c r="V112" s="3"/>
      <c r="W112" s="228" t="s">
        <v>17</v>
      </c>
      <c r="X112" s="270"/>
      <c r="Y112" s="231"/>
      <c r="AA112" s="62" t="b">
        <f t="shared" si="13"/>
        <v>0</v>
      </c>
      <c r="AB112" s="62" t="b">
        <f t="shared" si="14"/>
        <v>0</v>
      </c>
      <c r="AC112" s="62" t="b">
        <f t="shared" si="15"/>
        <v>0</v>
      </c>
    </row>
    <row r="113" spans="1:29" s="62" customFormat="1" ht="18" customHeight="1" x14ac:dyDescent="0.2">
      <c r="A113" s="104">
        <f t="shared" si="11"/>
        <v>107</v>
      </c>
      <c r="B113" s="406" t="str">
        <f t="shared" si="12"/>
        <v/>
      </c>
      <c r="C113" s="407"/>
      <c r="D113" s="90"/>
      <c r="E113" s="1"/>
      <c r="F113" s="76" t="s">
        <v>15</v>
      </c>
      <c r="G113" s="2"/>
      <c r="H113" s="158">
        <f t="shared" si="9"/>
        <v>0</v>
      </c>
      <c r="I113" s="76" t="s">
        <v>15</v>
      </c>
      <c r="J113" s="162">
        <f t="shared" si="10"/>
        <v>0</v>
      </c>
      <c r="K113" s="153"/>
      <c r="L113" s="76" t="s">
        <v>15</v>
      </c>
      <c r="M113" s="154"/>
      <c r="N113" s="155"/>
      <c r="O113" s="76" t="s">
        <v>15</v>
      </c>
      <c r="P113" s="154"/>
      <c r="Q113" s="155"/>
      <c r="R113" s="76" t="s">
        <v>15</v>
      </c>
      <c r="S113" s="154"/>
      <c r="T113" s="3"/>
      <c r="U113" s="75" t="s">
        <v>16</v>
      </c>
      <c r="V113" s="3"/>
      <c r="W113" s="228" t="s">
        <v>17</v>
      </c>
      <c r="X113" s="270"/>
      <c r="Y113" s="231"/>
      <c r="AA113" s="62" t="b">
        <f t="shared" si="13"/>
        <v>0</v>
      </c>
      <c r="AB113" s="62" t="b">
        <f t="shared" si="14"/>
        <v>0</v>
      </c>
      <c r="AC113" s="62" t="b">
        <f t="shared" si="15"/>
        <v>0</v>
      </c>
    </row>
    <row r="114" spans="1:29" s="62" customFormat="1" ht="18" customHeight="1" x14ac:dyDescent="0.2">
      <c r="A114" s="104">
        <f t="shared" si="11"/>
        <v>108</v>
      </c>
      <c r="B114" s="406" t="str">
        <f t="shared" si="12"/>
        <v/>
      </c>
      <c r="C114" s="407"/>
      <c r="D114" s="90"/>
      <c r="E114" s="1"/>
      <c r="F114" s="76" t="s">
        <v>15</v>
      </c>
      <c r="G114" s="2"/>
      <c r="H114" s="158">
        <f t="shared" si="9"/>
        <v>0</v>
      </c>
      <c r="I114" s="76" t="s">
        <v>15</v>
      </c>
      <c r="J114" s="162">
        <f t="shared" si="10"/>
        <v>0</v>
      </c>
      <c r="K114" s="153"/>
      <c r="L114" s="76" t="s">
        <v>15</v>
      </c>
      <c r="M114" s="154"/>
      <c r="N114" s="155"/>
      <c r="O114" s="76" t="s">
        <v>15</v>
      </c>
      <c r="P114" s="154"/>
      <c r="Q114" s="155"/>
      <c r="R114" s="76" t="s">
        <v>15</v>
      </c>
      <c r="S114" s="154"/>
      <c r="T114" s="3"/>
      <c r="U114" s="75" t="s">
        <v>16</v>
      </c>
      <c r="V114" s="3"/>
      <c r="W114" s="228" t="s">
        <v>17</v>
      </c>
      <c r="X114" s="270"/>
      <c r="Y114" s="231"/>
      <c r="AA114" s="62" t="b">
        <f t="shared" si="13"/>
        <v>0</v>
      </c>
      <c r="AB114" s="62" t="b">
        <f t="shared" si="14"/>
        <v>0</v>
      </c>
      <c r="AC114" s="62" t="b">
        <f t="shared" si="15"/>
        <v>0</v>
      </c>
    </row>
    <row r="115" spans="1:29" s="62" customFormat="1" ht="18" customHeight="1" x14ac:dyDescent="0.2">
      <c r="A115" s="104">
        <f t="shared" si="11"/>
        <v>109</v>
      </c>
      <c r="B115" s="406" t="str">
        <f t="shared" si="12"/>
        <v/>
      </c>
      <c r="C115" s="407"/>
      <c r="D115" s="90"/>
      <c r="E115" s="1"/>
      <c r="F115" s="76" t="s">
        <v>15</v>
      </c>
      <c r="G115" s="2"/>
      <c r="H115" s="158">
        <f t="shared" si="9"/>
        <v>0</v>
      </c>
      <c r="I115" s="76" t="s">
        <v>15</v>
      </c>
      <c r="J115" s="162">
        <f t="shared" si="10"/>
        <v>0</v>
      </c>
      <c r="K115" s="153"/>
      <c r="L115" s="76" t="s">
        <v>15</v>
      </c>
      <c r="M115" s="154"/>
      <c r="N115" s="155"/>
      <c r="O115" s="76" t="s">
        <v>15</v>
      </c>
      <c r="P115" s="154"/>
      <c r="Q115" s="155"/>
      <c r="R115" s="76" t="s">
        <v>15</v>
      </c>
      <c r="S115" s="154"/>
      <c r="T115" s="3"/>
      <c r="U115" s="75" t="s">
        <v>16</v>
      </c>
      <c r="V115" s="3"/>
      <c r="W115" s="228" t="s">
        <v>17</v>
      </c>
      <c r="X115" s="270"/>
      <c r="Y115" s="231"/>
      <c r="AA115" s="62" t="b">
        <f t="shared" si="13"/>
        <v>0</v>
      </c>
      <c r="AB115" s="62" t="b">
        <f t="shared" si="14"/>
        <v>0</v>
      </c>
      <c r="AC115" s="62" t="b">
        <f t="shared" si="15"/>
        <v>0</v>
      </c>
    </row>
    <row r="116" spans="1:29" s="62" customFormat="1" ht="18" customHeight="1" x14ac:dyDescent="0.2">
      <c r="A116" s="104">
        <f t="shared" si="11"/>
        <v>110</v>
      </c>
      <c r="B116" s="406" t="str">
        <f t="shared" si="12"/>
        <v/>
      </c>
      <c r="C116" s="407"/>
      <c r="D116" s="90"/>
      <c r="E116" s="1"/>
      <c r="F116" s="76" t="s">
        <v>15</v>
      </c>
      <c r="G116" s="2"/>
      <c r="H116" s="158">
        <f t="shared" si="9"/>
        <v>0</v>
      </c>
      <c r="I116" s="76" t="s">
        <v>15</v>
      </c>
      <c r="J116" s="162">
        <f t="shared" si="10"/>
        <v>0</v>
      </c>
      <c r="K116" s="153"/>
      <c r="L116" s="76" t="s">
        <v>15</v>
      </c>
      <c r="M116" s="154"/>
      <c r="N116" s="155"/>
      <c r="O116" s="76" t="s">
        <v>15</v>
      </c>
      <c r="P116" s="154"/>
      <c r="Q116" s="155"/>
      <c r="R116" s="76" t="s">
        <v>15</v>
      </c>
      <c r="S116" s="154"/>
      <c r="T116" s="3"/>
      <c r="U116" s="75" t="s">
        <v>16</v>
      </c>
      <c r="V116" s="3"/>
      <c r="W116" s="228" t="s">
        <v>17</v>
      </c>
      <c r="X116" s="270"/>
      <c r="Y116" s="231"/>
      <c r="AA116" s="62" t="b">
        <f t="shared" si="13"/>
        <v>0</v>
      </c>
      <c r="AB116" s="62" t="b">
        <f t="shared" si="14"/>
        <v>0</v>
      </c>
      <c r="AC116" s="62" t="b">
        <f t="shared" si="15"/>
        <v>0</v>
      </c>
    </row>
    <row r="117" spans="1:29" s="62" customFormat="1" ht="18" customHeight="1" x14ac:dyDescent="0.2">
      <c r="A117" s="104">
        <f t="shared" si="11"/>
        <v>111</v>
      </c>
      <c r="B117" s="406" t="str">
        <f t="shared" si="12"/>
        <v/>
      </c>
      <c r="C117" s="407"/>
      <c r="D117" s="90"/>
      <c r="E117" s="1"/>
      <c r="F117" s="76" t="s">
        <v>15</v>
      </c>
      <c r="G117" s="2"/>
      <c r="H117" s="158">
        <f t="shared" si="9"/>
        <v>0</v>
      </c>
      <c r="I117" s="76" t="s">
        <v>15</v>
      </c>
      <c r="J117" s="162">
        <f t="shared" si="10"/>
        <v>0</v>
      </c>
      <c r="K117" s="153"/>
      <c r="L117" s="76" t="s">
        <v>15</v>
      </c>
      <c r="M117" s="154"/>
      <c r="N117" s="155"/>
      <c r="O117" s="76" t="s">
        <v>15</v>
      </c>
      <c r="P117" s="154"/>
      <c r="Q117" s="155"/>
      <c r="R117" s="76" t="s">
        <v>15</v>
      </c>
      <c r="S117" s="154"/>
      <c r="T117" s="3"/>
      <c r="U117" s="75" t="s">
        <v>16</v>
      </c>
      <c r="V117" s="3"/>
      <c r="W117" s="228" t="s">
        <v>17</v>
      </c>
      <c r="X117" s="270"/>
      <c r="Y117" s="231"/>
      <c r="AA117" s="62" t="b">
        <f t="shared" si="13"/>
        <v>0</v>
      </c>
      <c r="AB117" s="62" t="b">
        <f t="shared" si="14"/>
        <v>0</v>
      </c>
      <c r="AC117" s="62" t="b">
        <f t="shared" si="15"/>
        <v>0</v>
      </c>
    </row>
    <row r="118" spans="1:29" s="62" customFormat="1" ht="18" customHeight="1" x14ac:dyDescent="0.2">
      <c r="A118" s="104">
        <f t="shared" si="11"/>
        <v>112</v>
      </c>
      <c r="B118" s="406" t="str">
        <f t="shared" si="12"/>
        <v/>
      </c>
      <c r="C118" s="407"/>
      <c r="D118" s="90"/>
      <c r="E118" s="1"/>
      <c r="F118" s="76" t="s">
        <v>15</v>
      </c>
      <c r="G118" s="2"/>
      <c r="H118" s="158">
        <f t="shared" si="9"/>
        <v>0</v>
      </c>
      <c r="I118" s="76" t="s">
        <v>15</v>
      </c>
      <c r="J118" s="162">
        <f t="shared" si="10"/>
        <v>0</v>
      </c>
      <c r="K118" s="153"/>
      <c r="L118" s="76" t="s">
        <v>15</v>
      </c>
      <c r="M118" s="154"/>
      <c r="N118" s="155"/>
      <c r="O118" s="76" t="s">
        <v>15</v>
      </c>
      <c r="P118" s="154"/>
      <c r="Q118" s="155"/>
      <c r="R118" s="76" t="s">
        <v>15</v>
      </c>
      <c r="S118" s="154"/>
      <c r="T118" s="3"/>
      <c r="U118" s="75" t="s">
        <v>16</v>
      </c>
      <c r="V118" s="3"/>
      <c r="W118" s="228" t="s">
        <v>17</v>
      </c>
      <c r="X118" s="270"/>
      <c r="Y118" s="231"/>
      <c r="AA118" s="62" t="b">
        <f t="shared" si="13"/>
        <v>0</v>
      </c>
      <c r="AB118" s="62" t="b">
        <f t="shared" si="14"/>
        <v>0</v>
      </c>
      <c r="AC118" s="62" t="b">
        <f t="shared" si="15"/>
        <v>0</v>
      </c>
    </row>
    <row r="119" spans="1:29" s="62" customFormat="1" ht="18" customHeight="1" x14ac:dyDescent="0.2">
      <c r="A119" s="104">
        <f t="shared" si="11"/>
        <v>113</v>
      </c>
      <c r="B119" s="406" t="str">
        <f t="shared" si="12"/>
        <v/>
      </c>
      <c r="C119" s="407"/>
      <c r="D119" s="90"/>
      <c r="E119" s="1"/>
      <c r="F119" s="76" t="s">
        <v>15</v>
      </c>
      <c r="G119" s="2"/>
      <c r="H119" s="158">
        <f t="shared" si="9"/>
        <v>0</v>
      </c>
      <c r="I119" s="76" t="s">
        <v>15</v>
      </c>
      <c r="J119" s="162">
        <f t="shared" si="10"/>
        <v>0</v>
      </c>
      <c r="K119" s="153"/>
      <c r="L119" s="76" t="s">
        <v>15</v>
      </c>
      <c r="M119" s="154"/>
      <c r="N119" s="155"/>
      <c r="O119" s="76" t="s">
        <v>15</v>
      </c>
      <c r="P119" s="154"/>
      <c r="Q119" s="155"/>
      <c r="R119" s="76" t="s">
        <v>15</v>
      </c>
      <c r="S119" s="154"/>
      <c r="T119" s="3"/>
      <c r="U119" s="75" t="s">
        <v>16</v>
      </c>
      <c r="V119" s="3"/>
      <c r="W119" s="228" t="s">
        <v>17</v>
      </c>
      <c r="X119" s="270"/>
      <c r="Y119" s="231"/>
      <c r="AA119" s="62" t="b">
        <f t="shared" si="13"/>
        <v>0</v>
      </c>
      <c r="AB119" s="62" t="b">
        <f t="shared" si="14"/>
        <v>0</v>
      </c>
      <c r="AC119" s="62" t="b">
        <f t="shared" si="15"/>
        <v>0</v>
      </c>
    </row>
    <row r="120" spans="1:29" s="62" customFormat="1" ht="18" customHeight="1" x14ac:dyDescent="0.2">
      <c r="A120" s="104">
        <f t="shared" si="11"/>
        <v>114</v>
      </c>
      <c r="B120" s="406" t="str">
        <f t="shared" si="12"/>
        <v/>
      </c>
      <c r="C120" s="407"/>
      <c r="D120" s="90"/>
      <c r="E120" s="1"/>
      <c r="F120" s="76" t="s">
        <v>15</v>
      </c>
      <c r="G120" s="2"/>
      <c r="H120" s="158">
        <f t="shared" si="9"/>
        <v>0</v>
      </c>
      <c r="I120" s="76" t="s">
        <v>15</v>
      </c>
      <c r="J120" s="162">
        <f t="shared" si="10"/>
        <v>0</v>
      </c>
      <c r="K120" s="153"/>
      <c r="L120" s="76" t="s">
        <v>15</v>
      </c>
      <c r="M120" s="154"/>
      <c r="N120" s="155"/>
      <c r="O120" s="76" t="s">
        <v>15</v>
      </c>
      <c r="P120" s="154"/>
      <c r="Q120" s="155"/>
      <c r="R120" s="76" t="s">
        <v>15</v>
      </c>
      <c r="S120" s="154"/>
      <c r="T120" s="3"/>
      <c r="U120" s="75" t="s">
        <v>16</v>
      </c>
      <c r="V120" s="3"/>
      <c r="W120" s="228" t="s">
        <v>17</v>
      </c>
      <c r="X120" s="270"/>
      <c r="Y120" s="231"/>
      <c r="AA120" s="62" t="b">
        <f t="shared" si="13"/>
        <v>0</v>
      </c>
      <c r="AB120" s="62" t="b">
        <f t="shared" si="14"/>
        <v>0</v>
      </c>
      <c r="AC120" s="62" t="b">
        <f t="shared" si="15"/>
        <v>0</v>
      </c>
    </row>
    <row r="121" spans="1:29" s="62" customFormat="1" ht="18" customHeight="1" x14ac:dyDescent="0.2">
      <c r="A121" s="104">
        <f t="shared" si="11"/>
        <v>115</v>
      </c>
      <c r="B121" s="406" t="str">
        <f t="shared" si="12"/>
        <v/>
      </c>
      <c r="C121" s="407"/>
      <c r="D121" s="90"/>
      <c r="E121" s="1"/>
      <c r="F121" s="76" t="s">
        <v>15</v>
      </c>
      <c r="G121" s="2"/>
      <c r="H121" s="158">
        <f t="shared" si="9"/>
        <v>0</v>
      </c>
      <c r="I121" s="76" t="s">
        <v>15</v>
      </c>
      <c r="J121" s="162">
        <f t="shared" si="10"/>
        <v>0</v>
      </c>
      <c r="K121" s="153"/>
      <c r="L121" s="76" t="s">
        <v>15</v>
      </c>
      <c r="M121" s="154"/>
      <c r="N121" s="155"/>
      <c r="O121" s="76" t="s">
        <v>15</v>
      </c>
      <c r="P121" s="154"/>
      <c r="Q121" s="155"/>
      <c r="R121" s="76" t="s">
        <v>15</v>
      </c>
      <c r="S121" s="154"/>
      <c r="T121" s="3"/>
      <c r="U121" s="75" t="s">
        <v>16</v>
      </c>
      <c r="V121" s="3"/>
      <c r="W121" s="228" t="s">
        <v>17</v>
      </c>
      <c r="X121" s="270"/>
      <c r="Y121" s="231"/>
      <c r="AA121" s="62" t="b">
        <f t="shared" si="13"/>
        <v>0</v>
      </c>
      <c r="AB121" s="62" t="b">
        <f t="shared" si="14"/>
        <v>0</v>
      </c>
      <c r="AC121" s="62" t="b">
        <f t="shared" si="15"/>
        <v>0</v>
      </c>
    </row>
    <row r="122" spans="1:29" s="62" customFormat="1" ht="18" customHeight="1" x14ac:dyDescent="0.2">
      <c r="A122" s="104">
        <f t="shared" si="11"/>
        <v>116</v>
      </c>
      <c r="B122" s="406" t="str">
        <f t="shared" si="12"/>
        <v/>
      </c>
      <c r="C122" s="407"/>
      <c r="D122" s="90"/>
      <c r="E122" s="1"/>
      <c r="F122" s="76" t="s">
        <v>15</v>
      </c>
      <c r="G122" s="2"/>
      <c r="H122" s="158">
        <f t="shared" si="9"/>
        <v>0</v>
      </c>
      <c r="I122" s="76" t="s">
        <v>15</v>
      </c>
      <c r="J122" s="162">
        <f t="shared" si="10"/>
        <v>0</v>
      </c>
      <c r="K122" s="153"/>
      <c r="L122" s="76" t="s">
        <v>15</v>
      </c>
      <c r="M122" s="154"/>
      <c r="N122" s="155"/>
      <c r="O122" s="76" t="s">
        <v>15</v>
      </c>
      <c r="P122" s="154"/>
      <c r="Q122" s="155"/>
      <c r="R122" s="76" t="s">
        <v>15</v>
      </c>
      <c r="S122" s="154"/>
      <c r="T122" s="3"/>
      <c r="U122" s="75" t="s">
        <v>16</v>
      </c>
      <c r="V122" s="3"/>
      <c r="W122" s="228" t="s">
        <v>17</v>
      </c>
      <c r="X122" s="270"/>
      <c r="Y122" s="231"/>
      <c r="AA122" s="62" t="b">
        <f t="shared" si="13"/>
        <v>0</v>
      </c>
      <c r="AB122" s="62" t="b">
        <f t="shared" si="14"/>
        <v>0</v>
      </c>
      <c r="AC122" s="62" t="b">
        <f t="shared" si="15"/>
        <v>0</v>
      </c>
    </row>
    <row r="123" spans="1:29" s="62" customFormat="1" ht="18" customHeight="1" x14ac:dyDescent="0.2">
      <c r="A123" s="104">
        <f t="shared" si="11"/>
        <v>117</v>
      </c>
      <c r="B123" s="406" t="str">
        <f t="shared" si="12"/>
        <v/>
      </c>
      <c r="C123" s="407"/>
      <c r="D123" s="90"/>
      <c r="E123" s="1"/>
      <c r="F123" s="76" t="s">
        <v>15</v>
      </c>
      <c r="G123" s="2"/>
      <c r="H123" s="158">
        <f t="shared" si="9"/>
        <v>0</v>
      </c>
      <c r="I123" s="76" t="s">
        <v>15</v>
      </c>
      <c r="J123" s="162">
        <f t="shared" si="10"/>
        <v>0</v>
      </c>
      <c r="K123" s="153"/>
      <c r="L123" s="76" t="s">
        <v>15</v>
      </c>
      <c r="M123" s="154"/>
      <c r="N123" s="155"/>
      <c r="O123" s="76" t="s">
        <v>15</v>
      </c>
      <c r="P123" s="154"/>
      <c r="Q123" s="155"/>
      <c r="R123" s="76" t="s">
        <v>15</v>
      </c>
      <c r="S123" s="154"/>
      <c r="T123" s="3"/>
      <c r="U123" s="75" t="s">
        <v>16</v>
      </c>
      <c r="V123" s="3"/>
      <c r="W123" s="228" t="s">
        <v>17</v>
      </c>
      <c r="X123" s="270"/>
      <c r="Y123" s="231"/>
      <c r="AA123" s="62" t="b">
        <f t="shared" si="13"/>
        <v>0</v>
      </c>
      <c r="AB123" s="62" t="b">
        <f t="shared" si="14"/>
        <v>0</v>
      </c>
      <c r="AC123" s="62" t="b">
        <f t="shared" si="15"/>
        <v>0</v>
      </c>
    </row>
    <row r="124" spans="1:29" s="62" customFormat="1" ht="18" customHeight="1" x14ac:dyDescent="0.2">
      <c r="A124" s="104">
        <f t="shared" si="11"/>
        <v>118</v>
      </c>
      <c r="B124" s="406" t="str">
        <f t="shared" si="12"/>
        <v/>
      </c>
      <c r="C124" s="407"/>
      <c r="D124" s="90"/>
      <c r="E124" s="1"/>
      <c r="F124" s="76" t="s">
        <v>15</v>
      </c>
      <c r="G124" s="2"/>
      <c r="H124" s="158">
        <f t="shared" si="9"/>
        <v>0</v>
      </c>
      <c r="I124" s="76" t="s">
        <v>15</v>
      </c>
      <c r="J124" s="162">
        <f t="shared" si="10"/>
        <v>0</v>
      </c>
      <c r="K124" s="153"/>
      <c r="L124" s="76" t="s">
        <v>15</v>
      </c>
      <c r="M124" s="154"/>
      <c r="N124" s="155"/>
      <c r="O124" s="76" t="s">
        <v>15</v>
      </c>
      <c r="P124" s="154"/>
      <c r="Q124" s="155"/>
      <c r="R124" s="76" t="s">
        <v>15</v>
      </c>
      <c r="S124" s="154"/>
      <c r="T124" s="3"/>
      <c r="U124" s="75" t="s">
        <v>16</v>
      </c>
      <c r="V124" s="3"/>
      <c r="W124" s="228" t="s">
        <v>17</v>
      </c>
      <c r="X124" s="270"/>
      <c r="Y124" s="231"/>
      <c r="AA124" s="62" t="b">
        <f t="shared" si="13"/>
        <v>0</v>
      </c>
      <c r="AB124" s="62" t="b">
        <f t="shared" si="14"/>
        <v>0</v>
      </c>
      <c r="AC124" s="62" t="b">
        <f t="shared" si="15"/>
        <v>0</v>
      </c>
    </row>
    <row r="125" spans="1:29" s="62" customFormat="1" ht="18" customHeight="1" x14ac:dyDescent="0.2">
      <c r="A125" s="104">
        <f t="shared" si="11"/>
        <v>119</v>
      </c>
      <c r="B125" s="406" t="str">
        <f t="shared" si="12"/>
        <v/>
      </c>
      <c r="C125" s="407"/>
      <c r="D125" s="90"/>
      <c r="E125" s="1"/>
      <c r="F125" s="76" t="s">
        <v>15</v>
      </c>
      <c r="G125" s="2"/>
      <c r="H125" s="158">
        <f t="shared" si="9"/>
        <v>0</v>
      </c>
      <c r="I125" s="76" t="s">
        <v>15</v>
      </c>
      <c r="J125" s="162">
        <f t="shared" si="10"/>
        <v>0</v>
      </c>
      <c r="K125" s="153"/>
      <c r="L125" s="76" t="s">
        <v>15</v>
      </c>
      <c r="M125" s="154"/>
      <c r="N125" s="155"/>
      <c r="O125" s="76" t="s">
        <v>15</v>
      </c>
      <c r="P125" s="154"/>
      <c r="Q125" s="155"/>
      <c r="R125" s="76" t="s">
        <v>15</v>
      </c>
      <c r="S125" s="154"/>
      <c r="T125" s="3"/>
      <c r="U125" s="75" t="s">
        <v>16</v>
      </c>
      <c r="V125" s="3"/>
      <c r="W125" s="228" t="s">
        <v>17</v>
      </c>
      <c r="X125" s="270"/>
      <c r="Y125" s="231"/>
      <c r="AA125" s="62" t="b">
        <f t="shared" si="13"/>
        <v>0</v>
      </c>
      <c r="AB125" s="62" t="b">
        <f t="shared" si="14"/>
        <v>0</v>
      </c>
      <c r="AC125" s="62" t="b">
        <f t="shared" si="15"/>
        <v>0</v>
      </c>
    </row>
    <row r="126" spans="1:29" s="62" customFormat="1" ht="18" customHeight="1" x14ac:dyDescent="0.2">
      <c r="A126" s="104">
        <f t="shared" si="11"/>
        <v>120</v>
      </c>
      <c r="B126" s="406" t="str">
        <f t="shared" si="12"/>
        <v/>
      </c>
      <c r="C126" s="407"/>
      <c r="D126" s="90"/>
      <c r="E126" s="1"/>
      <c r="F126" s="76" t="s">
        <v>15</v>
      </c>
      <c r="G126" s="2"/>
      <c r="H126" s="158">
        <f t="shared" si="9"/>
        <v>0</v>
      </c>
      <c r="I126" s="76" t="s">
        <v>15</v>
      </c>
      <c r="J126" s="162">
        <f t="shared" si="10"/>
        <v>0</v>
      </c>
      <c r="K126" s="153"/>
      <c r="L126" s="76" t="s">
        <v>15</v>
      </c>
      <c r="M126" s="154"/>
      <c r="N126" s="155"/>
      <c r="O126" s="76" t="s">
        <v>15</v>
      </c>
      <c r="P126" s="154"/>
      <c r="Q126" s="155"/>
      <c r="R126" s="76" t="s">
        <v>15</v>
      </c>
      <c r="S126" s="154"/>
      <c r="T126" s="3"/>
      <c r="U126" s="75" t="s">
        <v>16</v>
      </c>
      <c r="V126" s="3"/>
      <c r="W126" s="228" t="s">
        <v>17</v>
      </c>
      <c r="X126" s="270"/>
      <c r="Y126" s="231"/>
      <c r="AA126" s="62" t="b">
        <f t="shared" si="13"/>
        <v>0</v>
      </c>
      <c r="AB126" s="62" t="b">
        <f t="shared" si="14"/>
        <v>0</v>
      </c>
      <c r="AC126" s="62" t="b">
        <f t="shared" si="15"/>
        <v>0</v>
      </c>
    </row>
    <row r="127" spans="1:29" s="62" customFormat="1" ht="18" customHeight="1" x14ac:dyDescent="0.2">
      <c r="A127" s="104">
        <f t="shared" si="11"/>
        <v>121</v>
      </c>
      <c r="B127" s="406" t="str">
        <f t="shared" si="12"/>
        <v/>
      </c>
      <c r="C127" s="407"/>
      <c r="D127" s="90"/>
      <c r="E127" s="1"/>
      <c r="F127" s="76" t="s">
        <v>15</v>
      </c>
      <c r="G127" s="2"/>
      <c r="H127" s="158">
        <f t="shared" si="9"/>
        <v>0</v>
      </c>
      <c r="I127" s="76" t="s">
        <v>15</v>
      </c>
      <c r="J127" s="162">
        <f t="shared" si="10"/>
        <v>0</v>
      </c>
      <c r="K127" s="153"/>
      <c r="L127" s="76" t="s">
        <v>15</v>
      </c>
      <c r="M127" s="154"/>
      <c r="N127" s="155"/>
      <c r="O127" s="76" t="s">
        <v>15</v>
      </c>
      <c r="P127" s="154"/>
      <c r="Q127" s="155"/>
      <c r="R127" s="76" t="s">
        <v>15</v>
      </c>
      <c r="S127" s="154"/>
      <c r="T127" s="3"/>
      <c r="U127" s="75" t="s">
        <v>16</v>
      </c>
      <c r="V127" s="3"/>
      <c r="W127" s="228" t="s">
        <v>17</v>
      </c>
      <c r="X127" s="270"/>
      <c r="Y127" s="231"/>
      <c r="AA127" s="62" t="b">
        <f t="shared" si="13"/>
        <v>0</v>
      </c>
      <c r="AB127" s="62" t="b">
        <f t="shared" si="14"/>
        <v>0</v>
      </c>
      <c r="AC127" s="62" t="b">
        <f t="shared" si="15"/>
        <v>0</v>
      </c>
    </row>
    <row r="128" spans="1:29" s="62" customFormat="1" ht="18" customHeight="1" x14ac:dyDescent="0.2">
      <c r="A128" s="104">
        <f t="shared" si="11"/>
        <v>122</v>
      </c>
      <c r="B128" s="406" t="str">
        <f t="shared" si="12"/>
        <v/>
      </c>
      <c r="C128" s="407"/>
      <c r="D128" s="90"/>
      <c r="E128" s="1"/>
      <c r="F128" s="76" t="s">
        <v>15</v>
      </c>
      <c r="G128" s="2"/>
      <c r="H128" s="158">
        <f t="shared" si="9"/>
        <v>0</v>
      </c>
      <c r="I128" s="76" t="s">
        <v>15</v>
      </c>
      <c r="J128" s="162">
        <f t="shared" si="10"/>
        <v>0</v>
      </c>
      <c r="K128" s="153"/>
      <c r="L128" s="76" t="s">
        <v>15</v>
      </c>
      <c r="M128" s="154"/>
      <c r="N128" s="155"/>
      <c r="O128" s="76" t="s">
        <v>15</v>
      </c>
      <c r="P128" s="154"/>
      <c r="Q128" s="155"/>
      <c r="R128" s="76" t="s">
        <v>15</v>
      </c>
      <c r="S128" s="154"/>
      <c r="T128" s="3"/>
      <c r="U128" s="75" t="s">
        <v>16</v>
      </c>
      <c r="V128" s="3"/>
      <c r="W128" s="228" t="s">
        <v>17</v>
      </c>
      <c r="X128" s="270"/>
      <c r="Y128" s="231"/>
      <c r="AA128" s="62" t="b">
        <f t="shared" si="13"/>
        <v>0</v>
      </c>
      <c r="AB128" s="62" t="b">
        <f t="shared" si="14"/>
        <v>0</v>
      </c>
      <c r="AC128" s="62" t="b">
        <f t="shared" si="15"/>
        <v>0</v>
      </c>
    </row>
    <row r="129" spans="1:29" s="62" customFormat="1" ht="18" customHeight="1" x14ac:dyDescent="0.2">
      <c r="A129" s="104">
        <f t="shared" si="11"/>
        <v>123</v>
      </c>
      <c r="B129" s="406" t="str">
        <f t="shared" si="12"/>
        <v/>
      </c>
      <c r="C129" s="407"/>
      <c r="D129" s="90"/>
      <c r="E129" s="1"/>
      <c r="F129" s="76" t="s">
        <v>15</v>
      </c>
      <c r="G129" s="2"/>
      <c r="H129" s="158">
        <f t="shared" ref="H129:H170" si="16">K129+N129+Q129</f>
        <v>0</v>
      </c>
      <c r="I129" s="76" t="s">
        <v>15</v>
      </c>
      <c r="J129" s="162">
        <f t="shared" ref="J129:J168" si="17">M129+P129+S129</f>
        <v>0</v>
      </c>
      <c r="K129" s="153"/>
      <c r="L129" s="76" t="s">
        <v>15</v>
      </c>
      <c r="M129" s="154"/>
      <c r="N129" s="155"/>
      <c r="O129" s="76" t="s">
        <v>15</v>
      </c>
      <c r="P129" s="154"/>
      <c r="Q129" s="155"/>
      <c r="R129" s="76" t="s">
        <v>15</v>
      </c>
      <c r="S129" s="154"/>
      <c r="T129" s="3"/>
      <c r="U129" s="75" t="s">
        <v>16</v>
      </c>
      <c r="V129" s="3"/>
      <c r="W129" s="228" t="s">
        <v>17</v>
      </c>
      <c r="X129" s="270"/>
      <c r="Y129" s="231"/>
      <c r="AA129" s="62" t="b">
        <f t="shared" si="13"/>
        <v>0</v>
      </c>
      <c r="AB129" s="62" t="b">
        <f t="shared" si="14"/>
        <v>0</v>
      </c>
      <c r="AC129" s="62" t="b">
        <f t="shared" si="15"/>
        <v>0</v>
      </c>
    </row>
    <row r="130" spans="1:29" s="62" customFormat="1" ht="18" customHeight="1" x14ac:dyDescent="0.2">
      <c r="A130" s="104">
        <f t="shared" si="11"/>
        <v>124</v>
      </c>
      <c r="B130" s="406" t="str">
        <f t="shared" si="12"/>
        <v/>
      </c>
      <c r="C130" s="407"/>
      <c r="D130" s="90"/>
      <c r="E130" s="1"/>
      <c r="F130" s="76" t="s">
        <v>15</v>
      </c>
      <c r="G130" s="2"/>
      <c r="H130" s="158">
        <f t="shared" si="16"/>
        <v>0</v>
      </c>
      <c r="I130" s="76" t="s">
        <v>15</v>
      </c>
      <c r="J130" s="162">
        <f t="shared" si="17"/>
        <v>0</v>
      </c>
      <c r="K130" s="153"/>
      <c r="L130" s="76" t="s">
        <v>15</v>
      </c>
      <c r="M130" s="154"/>
      <c r="N130" s="155"/>
      <c r="O130" s="76" t="s">
        <v>15</v>
      </c>
      <c r="P130" s="154"/>
      <c r="Q130" s="155"/>
      <c r="R130" s="76" t="s">
        <v>15</v>
      </c>
      <c r="S130" s="154"/>
      <c r="T130" s="3"/>
      <c r="U130" s="75" t="s">
        <v>16</v>
      </c>
      <c r="V130" s="3"/>
      <c r="W130" s="228" t="s">
        <v>17</v>
      </c>
      <c r="X130" s="270"/>
      <c r="Y130" s="231"/>
      <c r="AA130" s="62" t="b">
        <f t="shared" si="13"/>
        <v>0</v>
      </c>
      <c r="AB130" s="62" t="b">
        <f t="shared" si="14"/>
        <v>0</v>
      </c>
      <c r="AC130" s="62" t="b">
        <f t="shared" si="15"/>
        <v>0</v>
      </c>
    </row>
    <row r="131" spans="1:29" s="62" customFormat="1" ht="18" customHeight="1" x14ac:dyDescent="0.2">
      <c r="A131" s="104">
        <f t="shared" si="11"/>
        <v>125</v>
      </c>
      <c r="B131" s="406" t="str">
        <f t="shared" si="12"/>
        <v/>
      </c>
      <c r="C131" s="407"/>
      <c r="D131" s="90"/>
      <c r="E131" s="1"/>
      <c r="F131" s="76" t="s">
        <v>15</v>
      </c>
      <c r="G131" s="2"/>
      <c r="H131" s="158">
        <f t="shared" si="16"/>
        <v>0</v>
      </c>
      <c r="I131" s="76" t="s">
        <v>15</v>
      </c>
      <c r="J131" s="162">
        <f t="shared" si="17"/>
        <v>0</v>
      </c>
      <c r="K131" s="153"/>
      <c r="L131" s="76" t="s">
        <v>15</v>
      </c>
      <c r="M131" s="154"/>
      <c r="N131" s="155"/>
      <c r="O131" s="76" t="s">
        <v>15</v>
      </c>
      <c r="P131" s="154"/>
      <c r="Q131" s="155"/>
      <c r="R131" s="76" t="s">
        <v>15</v>
      </c>
      <c r="S131" s="154"/>
      <c r="T131" s="3"/>
      <c r="U131" s="75" t="s">
        <v>16</v>
      </c>
      <c r="V131" s="3"/>
      <c r="W131" s="228" t="s">
        <v>17</v>
      </c>
      <c r="X131" s="270"/>
      <c r="Y131" s="231"/>
      <c r="AA131" s="62" t="b">
        <f t="shared" si="13"/>
        <v>0</v>
      </c>
      <c r="AB131" s="62" t="b">
        <f t="shared" si="14"/>
        <v>0</v>
      </c>
      <c r="AC131" s="62" t="b">
        <f t="shared" si="15"/>
        <v>0</v>
      </c>
    </row>
    <row r="132" spans="1:29" s="62" customFormat="1" ht="18" customHeight="1" x14ac:dyDescent="0.2">
      <c r="A132" s="104">
        <f t="shared" si="11"/>
        <v>126</v>
      </c>
      <c r="B132" s="406" t="str">
        <f t="shared" si="12"/>
        <v/>
      </c>
      <c r="C132" s="407"/>
      <c r="D132" s="90"/>
      <c r="E132" s="1"/>
      <c r="F132" s="76" t="s">
        <v>15</v>
      </c>
      <c r="G132" s="2"/>
      <c r="H132" s="158">
        <f t="shared" si="16"/>
        <v>0</v>
      </c>
      <c r="I132" s="76" t="s">
        <v>15</v>
      </c>
      <c r="J132" s="162">
        <f t="shared" si="17"/>
        <v>0</v>
      </c>
      <c r="K132" s="153"/>
      <c r="L132" s="76" t="s">
        <v>15</v>
      </c>
      <c r="M132" s="154"/>
      <c r="N132" s="155"/>
      <c r="O132" s="76" t="s">
        <v>15</v>
      </c>
      <c r="P132" s="154"/>
      <c r="Q132" s="155"/>
      <c r="R132" s="76" t="s">
        <v>15</v>
      </c>
      <c r="S132" s="154"/>
      <c r="T132" s="3"/>
      <c r="U132" s="75" t="s">
        <v>16</v>
      </c>
      <c r="V132" s="3"/>
      <c r="W132" s="228" t="s">
        <v>17</v>
      </c>
      <c r="X132" s="270"/>
      <c r="Y132" s="231"/>
      <c r="AA132" s="62" t="b">
        <f t="shared" si="13"/>
        <v>0</v>
      </c>
      <c r="AB132" s="62" t="b">
        <f t="shared" si="14"/>
        <v>0</v>
      </c>
      <c r="AC132" s="62" t="b">
        <f t="shared" si="15"/>
        <v>0</v>
      </c>
    </row>
    <row r="133" spans="1:29" s="62" customFormat="1" ht="18" customHeight="1" x14ac:dyDescent="0.2">
      <c r="A133" s="104">
        <f t="shared" si="11"/>
        <v>127</v>
      </c>
      <c r="B133" s="406" t="str">
        <f t="shared" si="12"/>
        <v/>
      </c>
      <c r="C133" s="407"/>
      <c r="D133" s="90"/>
      <c r="E133" s="1"/>
      <c r="F133" s="76" t="s">
        <v>15</v>
      </c>
      <c r="G133" s="2"/>
      <c r="H133" s="158">
        <f t="shared" si="16"/>
        <v>0</v>
      </c>
      <c r="I133" s="76" t="s">
        <v>15</v>
      </c>
      <c r="J133" s="162">
        <f t="shared" si="17"/>
        <v>0</v>
      </c>
      <c r="K133" s="153"/>
      <c r="L133" s="76" t="s">
        <v>15</v>
      </c>
      <c r="M133" s="154"/>
      <c r="N133" s="155"/>
      <c r="O133" s="76" t="s">
        <v>15</v>
      </c>
      <c r="P133" s="154"/>
      <c r="Q133" s="155"/>
      <c r="R133" s="76" t="s">
        <v>15</v>
      </c>
      <c r="S133" s="154"/>
      <c r="T133" s="3"/>
      <c r="U133" s="75" t="s">
        <v>16</v>
      </c>
      <c r="V133" s="3"/>
      <c r="W133" s="228" t="s">
        <v>17</v>
      </c>
      <c r="X133" s="270"/>
      <c r="Y133" s="231"/>
      <c r="AA133" s="62" t="b">
        <f t="shared" si="13"/>
        <v>0</v>
      </c>
      <c r="AB133" s="62" t="b">
        <f t="shared" si="14"/>
        <v>0</v>
      </c>
      <c r="AC133" s="62" t="b">
        <f t="shared" si="15"/>
        <v>0</v>
      </c>
    </row>
    <row r="134" spans="1:29" s="62" customFormat="1" ht="18" customHeight="1" x14ac:dyDescent="0.2">
      <c r="A134" s="104">
        <f t="shared" si="11"/>
        <v>128</v>
      </c>
      <c r="B134" s="406" t="str">
        <f t="shared" si="12"/>
        <v/>
      </c>
      <c r="C134" s="407"/>
      <c r="D134" s="90"/>
      <c r="E134" s="1"/>
      <c r="F134" s="76" t="s">
        <v>15</v>
      </c>
      <c r="G134" s="2"/>
      <c r="H134" s="158">
        <f t="shared" si="16"/>
        <v>0</v>
      </c>
      <c r="I134" s="76" t="s">
        <v>15</v>
      </c>
      <c r="J134" s="162">
        <f t="shared" si="17"/>
        <v>0</v>
      </c>
      <c r="K134" s="153"/>
      <c r="L134" s="76" t="s">
        <v>15</v>
      </c>
      <c r="M134" s="154"/>
      <c r="N134" s="155"/>
      <c r="O134" s="76" t="s">
        <v>15</v>
      </c>
      <c r="P134" s="154"/>
      <c r="Q134" s="155"/>
      <c r="R134" s="76" t="s">
        <v>15</v>
      </c>
      <c r="S134" s="154"/>
      <c r="T134" s="3"/>
      <c r="U134" s="75" t="s">
        <v>16</v>
      </c>
      <c r="V134" s="3"/>
      <c r="W134" s="228" t="s">
        <v>17</v>
      </c>
      <c r="X134" s="270"/>
      <c r="Y134" s="231"/>
      <c r="AA134" s="62" t="b">
        <f t="shared" si="13"/>
        <v>0</v>
      </c>
      <c r="AB134" s="62" t="b">
        <f t="shared" si="14"/>
        <v>0</v>
      </c>
      <c r="AC134" s="62" t="b">
        <f t="shared" si="15"/>
        <v>0</v>
      </c>
    </row>
    <row r="135" spans="1:29" s="62" customFormat="1" ht="18" customHeight="1" x14ac:dyDescent="0.2">
      <c r="A135" s="104">
        <f t="shared" si="11"/>
        <v>129</v>
      </c>
      <c r="B135" s="406" t="str">
        <f t="shared" si="12"/>
        <v/>
      </c>
      <c r="C135" s="407"/>
      <c r="D135" s="90"/>
      <c r="E135" s="1"/>
      <c r="F135" s="76" t="s">
        <v>15</v>
      </c>
      <c r="G135" s="2"/>
      <c r="H135" s="158">
        <f t="shared" si="16"/>
        <v>0</v>
      </c>
      <c r="I135" s="76" t="s">
        <v>15</v>
      </c>
      <c r="J135" s="162">
        <f t="shared" si="17"/>
        <v>0</v>
      </c>
      <c r="K135" s="153"/>
      <c r="L135" s="76" t="s">
        <v>15</v>
      </c>
      <c r="M135" s="154"/>
      <c r="N135" s="155"/>
      <c r="O135" s="76" t="s">
        <v>15</v>
      </c>
      <c r="P135" s="154"/>
      <c r="Q135" s="155"/>
      <c r="R135" s="76" t="s">
        <v>15</v>
      </c>
      <c r="S135" s="154"/>
      <c r="T135" s="3"/>
      <c r="U135" s="75" t="s">
        <v>16</v>
      </c>
      <c r="V135" s="3"/>
      <c r="W135" s="228" t="s">
        <v>17</v>
      </c>
      <c r="X135" s="270"/>
      <c r="Y135" s="231"/>
      <c r="AA135" s="62" t="b">
        <f t="shared" si="13"/>
        <v>0</v>
      </c>
      <c r="AB135" s="62" t="b">
        <f t="shared" si="14"/>
        <v>0</v>
      </c>
      <c r="AC135" s="62" t="b">
        <f t="shared" si="15"/>
        <v>0</v>
      </c>
    </row>
    <row r="136" spans="1:29" s="62" customFormat="1" ht="18" customHeight="1" x14ac:dyDescent="0.2">
      <c r="A136" s="104">
        <f t="shared" si="11"/>
        <v>130</v>
      </c>
      <c r="B136" s="406" t="str">
        <f t="shared" si="12"/>
        <v/>
      </c>
      <c r="C136" s="407"/>
      <c r="D136" s="90"/>
      <c r="E136" s="1"/>
      <c r="F136" s="76" t="s">
        <v>15</v>
      </c>
      <c r="G136" s="2"/>
      <c r="H136" s="158">
        <f t="shared" si="16"/>
        <v>0</v>
      </c>
      <c r="I136" s="76" t="s">
        <v>15</v>
      </c>
      <c r="J136" s="162">
        <f t="shared" si="17"/>
        <v>0</v>
      </c>
      <c r="K136" s="153"/>
      <c r="L136" s="76" t="s">
        <v>15</v>
      </c>
      <c r="M136" s="154"/>
      <c r="N136" s="155"/>
      <c r="O136" s="76" t="s">
        <v>15</v>
      </c>
      <c r="P136" s="154"/>
      <c r="Q136" s="155"/>
      <c r="R136" s="76" t="s">
        <v>15</v>
      </c>
      <c r="S136" s="154"/>
      <c r="T136" s="3"/>
      <c r="U136" s="75" t="s">
        <v>16</v>
      </c>
      <c r="V136" s="3"/>
      <c r="W136" s="228" t="s">
        <v>17</v>
      </c>
      <c r="X136" s="270"/>
      <c r="Y136" s="231"/>
      <c r="AA136" s="62" t="b">
        <f t="shared" si="13"/>
        <v>0</v>
      </c>
      <c r="AB136" s="62" t="b">
        <f t="shared" si="14"/>
        <v>0</v>
      </c>
      <c r="AC136" s="62" t="b">
        <f t="shared" si="15"/>
        <v>0</v>
      </c>
    </row>
    <row r="137" spans="1:29" s="62" customFormat="1" ht="18" customHeight="1" x14ac:dyDescent="0.2">
      <c r="A137" s="104">
        <f t="shared" ref="A137:A200" si="18">A136+1</f>
        <v>131</v>
      </c>
      <c r="B137" s="406" t="str">
        <f t="shared" ref="B137:B200" si="19">IF(AA137=1,"won",IF(AB137=1,"tied",IF(AC137=1,"lost","")))</f>
        <v/>
      </c>
      <c r="C137" s="407"/>
      <c r="D137" s="90"/>
      <c r="E137" s="1"/>
      <c r="F137" s="76" t="s">
        <v>15</v>
      </c>
      <c r="G137" s="2"/>
      <c r="H137" s="158">
        <f t="shared" si="16"/>
        <v>0</v>
      </c>
      <c r="I137" s="76" t="s">
        <v>15</v>
      </c>
      <c r="J137" s="162">
        <f t="shared" si="17"/>
        <v>0</v>
      </c>
      <c r="K137" s="153"/>
      <c r="L137" s="76" t="s">
        <v>15</v>
      </c>
      <c r="M137" s="154"/>
      <c r="N137" s="155"/>
      <c r="O137" s="76" t="s">
        <v>15</v>
      </c>
      <c r="P137" s="154"/>
      <c r="Q137" s="155"/>
      <c r="R137" s="76" t="s">
        <v>15</v>
      </c>
      <c r="S137" s="154"/>
      <c r="T137" s="3"/>
      <c r="U137" s="75" t="s">
        <v>16</v>
      </c>
      <c r="V137" s="3"/>
      <c r="W137" s="228" t="s">
        <v>17</v>
      </c>
      <c r="X137" s="270"/>
      <c r="Y137" s="231"/>
      <c r="AA137" s="62" t="b">
        <f t="shared" ref="AA137:AA200" si="20">IF(E137&gt;G137,IF(G137&lt;&gt;"",1))</f>
        <v>0</v>
      </c>
      <c r="AB137" s="62" t="b">
        <f t="shared" ref="AB137:AB200" si="21">IF(E137=G137,IF(G137&lt;&gt;"",1))</f>
        <v>0</v>
      </c>
      <c r="AC137" s="62" t="b">
        <f t="shared" ref="AC137:AC200" si="22">IF(E137&lt;G137,IF(E137&lt;&gt;"",1))</f>
        <v>0</v>
      </c>
    </row>
    <row r="138" spans="1:29" s="62" customFormat="1" ht="18" customHeight="1" x14ac:dyDescent="0.2">
      <c r="A138" s="104">
        <f t="shared" si="18"/>
        <v>132</v>
      </c>
      <c r="B138" s="406" t="str">
        <f t="shared" si="19"/>
        <v/>
      </c>
      <c r="C138" s="407"/>
      <c r="D138" s="90"/>
      <c r="E138" s="1"/>
      <c r="F138" s="76" t="s">
        <v>15</v>
      </c>
      <c r="G138" s="2"/>
      <c r="H138" s="158">
        <f t="shared" si="16"/>
        <v>0</v>
      </c>
      <c r="I138" s="76" t="s">
        <v>15</v>
      </c>
      <c r="J138" s="162">
        <f t="shared" si="17"/>
        <v>0</v>
      </c>
      <c r="K138" s="153"/>
      <c r="L138" s="76" t="s">
        <v>15</v>
      </c>
      <c r="M138" s="154"/>
      <c r="N138" s="155"/>
      <c r="O138" s="76" t="s">
        <v>15</v>
      </c>
      <c r="P138" s="154"/>
      <c r="Q138" s="155"/>
      <c r="R138" s="76" t="s">
        <v>15</v>
      </c>
      <c r="S138" s="154"/>
      <c r="T138" s="3"/>
      <c r="U138" s="75" t="s">
        <v>16</v>
      </c>
      <c r="V138" s="3"/>
      <c r="W138" s="228" t="s">
        <v>17</v>
      </c>
      <c r="X138" s="270"/>
      <c r="Y138" s="231"/>
      <c r="AA138" s="62" t="b">
        <f t="shared" si="20"/>
        <v>0</v>
      </c>
      <c r="AB138" s="62" t="b">
        <f t="shared" si="21"/>
        <v>0</v>
      </c>
      <c r="AC138" s="62" t="b">
        <f t="shared" si="22"/>
        <v>0</v>
      </c>
    </row>
    <row r="139" spans="1:29" s="62" customFormat="1" ht="18" customHeight="1" x14ac:dyDescent="0.2">
      <c r="A139" s="104">
        <f t="shared" si="18"/>
        <v>133</v>
      </c>
      <c r="B139" s="406" t="str">
        <f t="shared" si="19"/>
        <v/>
      </c>
      <c r="C139" s="407"/>
      <c r="D139" s="90"/>
      <c r="E139" s="1"/>
      <c r="F139" s="76" t="s">
        <v>15</v>
      </c>
      <c r="G139" s="2"/>
      <c r="H139" s="158">
        <f t="shared" si="16"/>
        <v>0</v>
      </c>
      <c r="I139" s="76" t="s">
        <v>15</v>
      </c>
      <c r="J139" s="162">
        <f t="shared" si="17"/>
        <v>0</v>
      </c>
      <c r="K139" s="153"/>
      <c r="L139" s="76" t="s">
        <v>15</v>
      </c>
      <c r="M139" s="154"/>
      <c r="N139" s="155"/>
      <c r="O139" s="76" t="s">
        <v>15</v>
      </c>
      <c r="P139" s="154"/>
      <c r="Q139" s="155"/>
      <c r="R139" s="76" t="s">
        <v>15</v>
      </c>
      <c r="S139" s="154"/>
      <c r="T139" s="3"/>
      <c r="U139" s="75" t="s">
        <v>16</v>
      </c>
      <c r="V139" s="3"/>
      <c r="W139" s="228" t="s">
        <v>17</v>
      </c>
      <c r="X139" s="270"/>
      <c r="Y139" s="231"/>
      <c r="AA139" s="62" t="b">
        <f t="shared" si="20"/>
        <v>0</v>
      </c>
      <c r="AB139" s="62" t="b">
        <f t="shared" si="21"/>
        <v>0</v>
      </c>
      <c r="AC139" s="62" t="b">
        <f t="shared" si="22"/>
        <v>0</v>
      </c>
    </row>
    <row r="140" spans="1:29" s="62" customFormat="1" ht="18" customHeight="1" x14ac:dyDescent="0.2">
      <c r="A140" s="104">
        <f t="shared" si="18"/>
        <v>134</v>
      </c>
      <c r="B140" s="406" t="str">
        <f t="shared" si="19"/>
        <v/>
      </c>
      <c r="C140" s="407"/>
      <c r="D140" s="90"/>
      <c r="E140" s="1"/>
      <c r="F140" s="76" t="s">
        <v>15</v>
      </c>
      <c r="G140" s="2"/>
      <c r="H140" s="158">
        <f t="shared" si="16"/>
        <v>0</v>
      </c>
      <c r="I140" s="76" t="s">
        <v>15</v>
      </c>
      <c r="J140" s="162">
        <f t="shared" si="17"/>
        <v>0</v>
      </c>
      <c r="K140" s="153"/>
      <c r="L140" s="76" t="s">
        <v>15</v>
      </c>
      <c r="M140" s="154"/>
      <c r="N140" s="155"/>
      <c r="O140" s="76" t="s">
        <v>15</v>
      </c>
      <c r="P140" s="154"/>
      <c r="Q140" s="155"/>
      <c r="R140" s="76" t="s">
        <v>15</v>
      </c>
      <c r="S140" s="154"/>
      <c r="T140" s="3"/>
      <c r="U140" s="75" t="s">
        <v>16</v>
      </c>
      <c r="V140" s="3"/>
      <c r="W140" s="228" t="s">
        <v>17</v>
      </c>
      <c r="X140" s="270"/>
      <c r="Y140" s="231"/>
      <c r="AA140" s="62" t="b">
        <f t="shared" si="20"/>
        <v>0</v>
      </c>
      <c r="AB140" s="62" t="b">
        <f t="shared" si="21"/>
        <v>0</v>
      </c>
      <c r="AC140" s="62" t="b">
        <f t="shared" si="22"/>
        <v>0</v>
      </c>
    </row>
    <row r="141" spans="1:29" s="62" customFormat="1" ht="18" customHeight="1" x14ac:dyDescent="0.2">
      <c r="A141" s="104">
        <f t="shared" si="18"/>
        <v>135</v>
      </c>
      <c r="B141" s="406" t="str">
        <f t="shared" si="19"/>
        <v/>
      </c>
      <c r="C141" s="407"/>
      <c r="D141" s="90"/>
      <c r="E141" s="1"/>
      <c r="F141" s="76" t="s">
        <v>15</v>
      </c>
      <c r="G141" s="2"/>
      <c r="H141" s="158">
        <f t="shared" si="16"/>
        <v>0</v>
      </c>
      <c r="I141" s="76" t="s">
        <v>15</v>
      </c>
      <c r="J141" s="162">
        <f t="shared" si="17"/>
        <v>0</v>
      </c>
      <c r="K141" s="153"/>
      <c r="L141" s="76" t="s">
        <v>15</v>
      </c>
      <c r="M141" s="154"/>
      <c r="N141" s="155"/>
      <c r="O141" s="76" t="s">
        <v>15</v>
      </c>
      <c r="P141" s="154"/>
      <c r="Q141" s="155"/>
      <c r="R141" s="76" t="s">
        <v>15</v>
      </c>
      <c r="S141" s="154"/>
      <c r="T141" s="3"/>
      <c r="U141" s="75" t="s">
        <v>16</v>
      </c>
      <c r="V141" s="3"/>
      <c r="W141" s="228" t="s">
        <v>17</v>
      </c>
      <c r="X141" s="270"/>
      <c r="Y141" s="231"/>
      <c r="AA141" s="62" t="b">
        <f t="shared" si="20"/>
        <v>0</v>
      </c>
      <c r="AB141" s="62" t="b">
        <f t="shared" si="21"/>
        <v>0</v>
      </c>
      <c r="AC141" s="62" t="b">
        <f t="shared" si="22"/>
        <v>0</v>
      </c>
    </row>
    <row r="142" spans="1:29" s="62" customFormat="1" ht="18" customHeight="1" x14ac:dyDescent="0.2">
      <c r="A142" s="104">
        <f t="shared" si="18"/>
        <v>136</v>
      </c>
      <c r="B142" s="406" t="str">
        <f t="shared" si="19"/>
        <v/>
      </c>
      <c r="C142" s="407"/>
      <c r="D142" s="90"/>
      <c r="E142" s="1"/>
      <c r="F142" s="76" t="s">
        <v>15</v>
      </c>
      <c r="G142" s="2"/>
      <c r="H142" s="158">
        <f t="shared" si="16"/>
        <v>0</v>
      </c>
      <c r="I142" s="76" t="s">
        <v>15</v>
      </c>
      <c r="J142" s="162">
        <f t="shared" si="17"/>
        <v>0</v>
      </c>
      <c r="K142" s="153"/>
      <c r="L142" s="76" t="s">
        <v>15</v>
      </c>
      <c r="M142" s="154"/>
      <c r="N142" s="155"/>
      <c r="O142" s="76" t="s">
        <v>15</v>
      </c>
      <c r="P142" s="154"/>
      <c r="Q142" s="155"/>
      <c r="R142" s="76" t="s">
        <v>15</v>
      </c>
      <c r="S142" s="154"/>
      <c r="T142" s="3"/>
      <c r="U142" s="75" t="s">
        <v>16</v>
      </c>
      <c r="V142" s="3"/>
      <c r="W142" s="228" t="s">
        <v>17</v>
      </c>
      <c r="X142" s="270"/>
      <c r="Y142" s="231"/>
      <c r="AA142" s="62" t="b">
        <f t="shared" si="20"/>
        <v>0</v>
      </c>
      <c r="AB142" s="62" t="b">
        <f t="shared" si="21"/>
        <v>0</v>
      </c>
      <c r="AC142" s="62" t="b">
        <f t="shared" si="22"/>
        <v>0</v>
      </c>
    </row>
    <row r="143" spans="1:29" s="62" customFormat="1" ht="18" customHeight="1" x14ac:dyDescent="0.2">
      <c r="A143" s="104">
        <f t="shared" si="18"/>
        <v>137</v>
      </c>
      <c r="B143" s="406" t="str">
        <f t="shared" si="19"/>
        <v/>
      </c>
      <c r="C143" s="407"/>
      <c r="D143" s="90"/>
      <c r="E143" s="1"/>
      <c r="F143" s="76" t="s">
        <v>15</v>
      </c>
      <c r="G143" s="2"/>
      <c r="H143" s="158">
        <f t="shared" si="16"/>
        <v>0</v>
      </c>
      <c r="I143" s="76" t="s">
        <v>15</v>
      </c>
      <c r="J143" s="162">
        <f t="shared" si="17"/>
        <v>0</v>
      </c>
      <c r="K143" s="153"/>
      <c r="L143" s="76" t="s">
        <v>15</v>
      </c>
      <c r="M143" s="154"/>
      <c r="N143" s="155"/>
      <c r="O143" s="76" t="s">
        <v>15</v>
      </c>
      <c r="P143" s="154"/>
      <c r="Q143" s="155"/>
      <c r="R143" s="76" t="s">
        <v>15</v>
      </c>
      <c r="S143" s="154"/>
      <c r="T143" s="3"/>
      <c r="U143" s="75" t="s">
        <v>16</v>
      </c>
      <c r="V143" s="3"/>
      <c r="W143" s="228" t="s">
        <v>17</v>
      </c>
      <c r="X143" s="270"/>
      <c r="Y143" s="231"/>
      <c r="AA143" s="62" t="b">
        <f t="shared" si="20"/>
        <v>0</v>
      </c>
      <c r="AB143" s="62" t="b">
        <f t="shared" si="21"/>
        <v>0</v>
      </c>
      <c r="AC143" s="62" t="b">
        <f t="shared" si="22"/>
        <v>0</v>
      </c>
    </row>
    <row r="144" spans="1:29" s="62" customFormat="1" ht="18" customHeight="1" x14ac:dyDescent="0.2">
      <c r="A144" s="104">
        <f t="shared" si="18"/>
        <v>138</v>
      </c>
      <c r="B144" s="406" t="str">
        <f t="shared" si="19"/>
        <v/>
      </c>
      <c r="C144" s="407"/>
      <c r="D144" s="90"/>
      <c r="E144" s="1"/>
      <c r="F144" s="76" t="s">
        <v>15</v>
      </c>
      <c r="G144" s="2"/>
      <c r="H144" s="158">
        <f t="shared" si="16"/>
        <v>0</v>
      </c>
      <c r="I144" s="76" t="s">
        <v>15</v>
      </c>
      <c r="J144" s="162">
        <f t="shared" si="17"/>
        <v>0</v>
      </c>
      <c r="K144" s="153"/>
      <c r="L144" s="76" t="s">
        <v>15</v>
      </c>
      <c r="M144" s="154"/>
      <c r="N144" s="155"/>
      <c r="O144" s="76" t="s">
        <v>15</v>
      </c>
      <c r="P144" s="154"/>
      <c r="Q144" s="155"/>
      <c r="R144" s="76" t="s">
        <v>15</v>
      </c>
      <c r="S144" s="154"/>
      <c r="T144" s="3"/>
      <c r="U144" s="75" t="s">
        <v>16</v>
      </c>
      <c r="V144" s="3"/>
      <c r="W144" s="228" t="s">
        <v>17</v>
      </c>
      <c r="X144" s="270"/>
      <c r="Y144" s="231"/>
      <c r="AA144" s="62" t="b">
        <f t="shared" si="20"/>
        <v>0</v>
      </c>
      <c r="AB144" s="62" t="b">
        <f t="shared" si="21"/>
        <v>0</v>
      </c>
      <c r="AC144" s="62" t="b">
        <f t="shared" si="22"/>
        <v>0</v>
      </c>
    </row>
    <row r="145" spans="1:29" s="62" customFormat="1" ht="18" customHeight="1" x14ac:dyDescent="0.2">
      <c r="A145" s="104">
        <f t="shared" si="18"/>
        <v>139</v>
      </c>
      <c r="B145" s="406" t="str">
        <f t="shared" si="19"/>
        <v/>
      </c>
      <c r="C145" s="407"/>
      <c r="D145" s="90"/>
      <c r="E145" s="1"/>
      <c r="F145" s="76" t="s">
        <v>15</v>
      </c>
      <c r="G145" s="2"/>
      <c r="H145" s="158">
        <f t="shared" si="16"/>
        <v>0</v>
      </c>
      <c r="I145" s="76" t="s">
        <v>15</v>
      </c>
      <c r="J145" s="162">
        <f t="shared" si="17"/>
        <v>0</v>
      </c>
      <c r="K145" s="153"/>
      <c r="L145" s="76" t="s">
        <v>15</v>
      </c>
      <c r="M145" s="154"/>
      <c r="N145" s="155"/>
      <c r="O145" s="76" t="s">
        <v>15</v>
      </c>
      <c r="P145" s="154"/>
      <c r="Q145" s="155"/>
      <c r="R145" s="76" t="s">
        <v>15</v>
      </c>
      <c r="S145" s="154"/>
      <c r="T145" s="3"/>
      <c r="U145" s="75" t="s">
        <v>16</v>
      </c>
      <c r="V145" s="3"/>
      <c r="W145" s="228" t="s">
        <v>17</v>
      </c>
      <c r="X145" s="270"/>
      <c r="Y145" s="231"/>
      <c r="AA145" s="62" t="b">
        <f t="shared" si="20"/>
        <v>0</v>
      </c>
      <c r="AB145" s="62" t="b">
        <f t="shared" si="21"/>
        <v>0</v>
      </c>
      <c r="AC145" s="62" t="b">
        <f t="shared" si="22"/>
        <v>0</v>
      </c>
    </row>
    <row r="146" spans="1:29" s="62" customFormat="1" ht="18" customHeight="1" x14ac:dyDescent="0.2">
      <c r="A146" s="104">
        <f t="shared" si="18"/>
        <v>140</v>
      </c>
      <c r="B146" s="406" t="str">
        <f t="shared" si="19"/>
        <v/>
      </c>
      <c r="C146" s="407"/>
      <c r="D146" s="90"/>
      <c r="E146" s="1"/>
      <c r="F146" s="76" t="s">
        <v>15</v>
      </c>
      <c r="G146" s="2"/>
      <c r="H146" s="158">
        <f t="shared" si="16"/>
        <v>0</v>
      </c>
      <c r="I146" s="76" t="s">
        <v>15</v>
      </c>
      <c r="J146" s="162">
        <f t="shared" si="17"/>
        <v>0</v>
      </c>
      <c r="K146" s="153"/>
      <c r="L146" s="76" t="s">
        <v>15</v>
      </c>
      <c r="M146" s="154"/>
      <c r="N146" s="155"/>
      <c r="O146" s="76" t="s">
        <v>15</v>
      </c>
      <c r="P146" s="154"/>
      <c r="Q146" s="155"/>
      <c r="R146" s="76" t="s">
        <v>15</v>
      </c>
      <c r="S146" s="154"/>
      <c r="T146" s="3"/>
      <c r="U146" s="75" t="s">
        <v>16</v>
      </c>
      <c r="V146" s="3"/>
      <c r="W146" s="228" t="s">
        <v>17</v>
      </c>
      <c r="X146" s="270"/>
      <c r="Y146" s="231"/>
      <c r="AA146" s="62" t="b">
        <f t="shared" si="20"/>
        <v>0</v>
      </c>
      <c r="AB146" s="62" t="b">
        <f t="shared" si="21"/>
        <v>0</v>
      </c>
      <c r="AC146" s="62" t="b">
        <f t="shared" si="22"/>
        <v>0</v>
      </c>
    </row>
    <row r="147" spans="1:29" s="62" customFormat="1" ht="18" customHeight="1" x14ac:dyDescent="0.2">
      <c r="A147" s="104">
        <f t="shared" si="18"/>
        <v>141</v>
      </c>
      <c r="B147" s="406" t="str">
        <f t="shared" si="19"/>
        <v/>
      </c>
      <c r="C147" s="407"/>
      <c r="D147" s="90"/>
      <c r="E147" s="1"/>
      <c r="F147" s="76" t="s">
        <v>15</v>
      </c>
      <c r="G147" s="2"/>
      <c r="H147" s="158">
        <f t="shared" si="16"/>
        <v>0</v>
      </c>
      <c r="I147" s="76" t="s">
        <v>15</v>
      </c>
      <c r="J147" s="162">
        <f t="shared" si="17"/>
        <v>0</v>
      </c>
      <c r="K147" s="153"/>
      <c r="L147" s="76" t="s">
        <v>15</v>
      </c>
      <c r="M147" s="154"/>
      <c r="N147" s="155"/>
      <c r="O147" s="76" t="s">
        <v>15</v>
      </c>
      <c r="P147" s="154"/>
      <c r="Q147" s="155"/>
      <c r="R147" s="76" t="s">
        <v>15</v>
      </c>
      <c r="S147" s="154"/>
      <c r="T147" s="3"/>
      <c r="U147" s="75" t="s">
        <v>16</v>
      </c>
      <c r="V147" s="3"/>
      <c r="W147" s="228" t="s">
        <v>17</v>
      </c>
      <c r="X147" s="270"/>
      <c r="Y147" s="231"/>
      <c r="AA147" s="62" t="b">
        <f t="shared" si="20"/>
        <v>0</v>
      </c>
      <c r="AB147" s="62" t="b">
        <f t="shared" si="21"/>
        <v>0</v>
      </c>
      <c r="AC147" s="62" t="b">
        <f t="shared" si="22"/>
        <v>0</v>
      </c>
    </row>
    <row r="148" spans="1:29" s="62" customFormat="1" ht="18" customHeight="1" x14ac:dyDescent="0.2">
      <c r="A148" s="104">
        <f t="shared" si="18"/>
        <v>142</v>
      </c>
      <c r="B148" s="406" t="str">
        <f t="shared" si="19"/>
        <v/>
      </c>
      <c r="C148" s="407"/>
      <c r="D148" s="90"/>
      <c r="E148" s="1"/>
      <c r="F148" s="76" t="s">
        <v>15</v>
      </c>
      <c r="G148" s="2"/>
      <c r="H148" s="158">
        <f t="shared" si="16"/>
        <v>0</v>
      </c>
      <c r="I148" s="76" t="s">
        <v>15</v>
      </c>
      <c r="J148" s="162">
        <f t="shared" si="17"/>
        <v>0</v>
      </c>
      <c r="K148" s="153"/>
      <c r="L148" s="76" t="s">
        <v>15</v>
      </c>
      <c r="M148" s="154"/>
      <c r="N148" s="155"/>
      <c r="O148" s="76" t="s">
        <v>15</v>
      </c>
      <c r="P148" s="154"/>
      <c r="Q148" s="155"/>
      <c r="R148" s="76" t="s">
        <v>15</v>
      </c>
      <c r="S148" s="154"/>
      <c r="T148" s="3"/>
      <c r="U148" s="75" t="s">
        <v>16</v>
      </c>
      <c r="V148" s="3"/>
      <c r="W148" s="228" t="s">
        <v>17</v>
      </c>
      <c r="X148" s="270"/>
      <c r="Y148" s="231"/>
      <c r="AA148" s="62" t="b">
        <f t="shared" si="20"/>
        <v>0</v>
      </c>
      <c r="AB148" s="62" t="b">
        <f t="shared" si="21"/>
        <v>0</v>
      </c>
      <c r="AC148" s="62" t="b">
        <f t="shared" si="22"/>
        <v>0</v>
      </c>
    </row>
    <row r="149" spans="1:29" s="62" customFormat="1" ht="18" customHeight="1" x14ac:dyDescent="0.2">
      <c r="A149" s="104">
        <f t="shared" si="18"/>
        <v>143</v>
      </c>
      <c r="B149" s="406" t="str">
        <f t="shared" si="19"/>
        <v/>
      </c>
      <c r="C149" s="407"/>
      <c r="D149" s="90"/>
      <c r="E149" s="1"/>
      <c r="F149" s="76" t="s">
        <v>15</v>
      </c>
      <c r="G149" s="2"/>
      <c r="H149" s="158">
        <f t="shared" si="16"/>
        <v>0</v>
      </c>
      <c r="I149" s="76" t="s">
        <v>15</v>
      </c>
      <c r="J149" s="162">
        <f t="shared" si="17"/>
        <v>0</v>
      </c>
      <c r="K149" s="153"/>
      <c r="L149" s="76" t="s">
        <v>15</v>
      </c>
      <c r="M149" s="154"/>
      <c r="N149" s="155"/>
      <c r="O149" s="76" t="s">
        <v>15</v>
      </c>
      <c r="P149" s="154"/>
      <c r="Q149" s="155"/>
      <c r="R149" s="76" t="s">
        <v>15</v>
      </c>
      <c r="S149" s="154"/>
      <c r="T149" s="3"/>
      <c r="U149" s="75" t="s">
        <v>16</v>
      </c>
      <c r="V149" s="3"/>
      <c r="W149" s="228" t="s">
        <v>17</v>
      </c>
      <c r="X149" s="270"/>
      <c r="Y149" s="231"/>
      <c r="AA149" s="62" t="b">
        <f t="shared" si="20"/>
        <v>0</v>
      </c>
      <c r="AB149" s="62" t="b">
        <f t="shared" si="21"/>
        <v>0</v>
      </c>
      <c r="AC149" s="62" t="b">
        <f t="shared" si="22"/>
        <v>0</v>
      </c>
    </row>
    <row r="150" spans="1:29" s="62" customFormat="1" ht="18" customHeight="1" x14ac:dyDescent="0.2">
      <c r="A150" s="104">
        <f t="shared" si="18"/>
        <v>144</v>
      </c>
      <c r="B150" s="406" t="str">
        <f t="shared" si="19"/>
        <v/>
      </c>
      <c r="C150" s="407"/>
      <c r="D150" s="90"/>
      <c r="E150" s="1"/>
      <c r="F150" s="76" t="s">
        <v>15</v>
      </c>
      <c r="G150" s="2"/>
      <c r="H150" s="158">
        <f t="shared" si="16"/>
        <v>0</v>
      </c>
      <c r="I150" s="76" t="s">
        <v>15</v>
      </c>
      <c r="J150" s="162">
        <f t="shared" si="17"/>
        <v>0</v>
      </c>
      <c r="K150" s="153"/>
      <c r="L150" s="76" t="s">
        <v>15</v>
      </c>
      <c r="M150" s="154"/>
      <c r="N150" s="155"/>
      <c r="O150" s="76" t="s">
        <v>15</v>
      </c>
      <c r="P150" s="154"/>
      <c r="Q150" s="155"/>
      <c r="R150" s="76" t="s">
        <v>15</v>
      </c>
      <c r="S150" s="154"/>
      <c r="T150" s="3"/>
      <c r="U150" s="75" t="s">
        <v>16</v>
      </c>
      <c r="V150" s="3"/>
      <c r="W150" s="228" t="s">
        <v>17</v>
      </c>
      <c r="X150" s="270"/>
      <c r="Y150" s="231"/>
      <c r="AA150" s="62" t="b">
        <f t="shared" si="20"/>
        <v>0</v>
      </c>
      <c r="AB150" s="62" t="b">
        <f t="shared" si="21"/>
        <v>0</v>
      </c>
      <c r="AC150" s="62" t="b">
        <f t="shared" si="22"/>
        <v>0</v>
      </c>
    </row>
    <row r="151" spans="1:29" s="62" customFormat="1" ht="18" customHeight="1" x14ac:dyDescent="0.2">
      <c r="A151" s="104">
        <f t="shared" si="18"/>
        <v>145</v>
      </c>
      <c r="B151" s="406" t="str">
        <f t="shared" si="19"/>
        <v/>
      </c>
      <c r="C151" s="407"/>
      <c r="D151" s="90"/>
      <c r="E151" s="1"/>
      <c r="F151" s="76" t="s">
        <v>15</v>
      </c>
      <c r="G151" s="2"/>
      <c r="H151" s="158">
        <f t="shared" si="16"/>
        <v>0</v>
      </c>
      <c r="I151" s="76" t="s">
        <v>15</v>
      </c>
      <c r="J151" s="162">
        <f t="shared" si="17"/>
        <v>0</v>
      </c>
      <c r="K151" s="153"/>
      <c r="L151" s="76" t="s">
        <v>15</v>
      </c>
      <c r="M151" s="154"/>
      <c r="N151" s="155"/>
      <c r="O151" s="76" t="s">
        <v>15</v>
      </c>
      <c r="P151" s="154"/>
      <c r="Q151" s="155"/>
      <c r="R151" s="76" t="s">
        <v>15</v>
      </c>
      <c r="S151" s="154"/>
      <c r="T151" s="3"/>
      <c r="U151" s="75" t="s">
        <v>16</v>
      </c>
      <c r="V151" s="3"/>
      <c r="W151" s="228" t="s">
        <v>17</v>
      </c>
      <c r="X151" s="270"/>
      <c r="Y151" s="231"/>
      <c r="AA151" s="62" t="b">
        <f t="shared" si="20"/>
        <v>0</v>
      </c>
      <c r="AB151" s="62" t="b">
        <f t="shared" si="21"/>
        <v>0</v>
      </c>
      <c r="AC151" s="62" t="b">
        <f t="shared" si="22"/>
        <v>0</v>
      </c>
    </row>
    <row r="152" spans="1:29" s="62" customFormat="1" ht="18" customHeight="1" x14ac:dyDescent="0.2">
      <c r="A152" s="104">
        <f t="shared" si="18"/>
        <v>146</v>
      </c>
      <c r="B152" s="406" t="str">
        <f t="shared" si="19"/>
        <v/>
      </c>
      <c r="C152" s="407"/>
      <c r="D152" s="90"/>
      <c r="E152" s="1"/>
      <c r="F152" s="76" t="s">
        <v>15</v>
      </c>
      <c r="G152" s="2"/>
      <c r="H152" s="158">
        <f t="shared" si="16"/>
        <v>0</v>
      </c>
      <c r="I152" s="76" t="s">
        <v>15</v>
      </c>
      <c r="J152" s="162">
        <f t="shared" si="17"/>
        <v>0</v>
      </c>
      <c r="K152" s="153"/>
      <c r="L152" s="76" t="s">
        <v>15</v>
      </c>
      <c r="M152" s="154"/>
      <c r="N152" s="155"/>
      <c r="O152" s="76" t="s">
        <v>15</v>
      </c>
      <c r="P152" s="154"/>
      <c r="Q152" s="155"/>
      <c r="R152" s="76" t="s">
        <v>15</v>
      </c>
      <c r="S152" s="154"/>
      <c r="T152" s="3"/>
      <c r="U152" s="75" t="s">
        <v>16</v>
      </c>
      <c r="V152" s="3"/>
      <c r="W152" s="228" t="s">
        <v>17</v>
      </c>
      <c r="X152" s="270"/>
      <c r="Y152" s="231"/>
      <c r="AA152" s="62" t="b">
        <f t="shared" si="20"/>
        <v>0</v>
      </c>
      <c r="AB152" s="62" t="b">
        <f t="shared" si="21"/>
        <v>0</v>
      </c>
      <c r="AC152" s="62" t="b">
        <f t="shared" si="22"/>
        <v>0</v>
      </c>
    </row>
    <row r="153" spans="1:29" s="62" customFormat="1" ht="18" customHeight="1" x14ac:dyDescent="0.2">
      <c r="A153" s="104">
        <f t="shared" si="18"/>
        <v>147</v>
      </c>
      <c r="B153" s="406" t="str">
        <f t="shared" si="19"/>
        <v/>
      </c>
      <c r="C153" s="407"/>
      <c r="D153" s="90"/>
      <c r="E153" s="1"/>
      <c r="F153" s="76" t="s">
        <v>15</v>
      </c>
      <c r="G153" s="2"/>
      <c r="H153" s="158">
        <f t="shared" si="16"/>
        <v>0</v>
      </c>
      <c r="I153" s="76" t="s">
        <v>15</v>
      </c>
      <c r="J153" s="162">
        <f t="shared" si="17"/>
        <v>0</v>
      </c>
      <c r="K153" s="153"/>
      <c r="L153" s="76" t="s">
        <v>15</v>
      </c>
      <c r="M153" s="154"/>
      <c r="N153" s="155"/>
      <c r="O153" s="76" t="s">
        <v>15</v>
      </c>
      <c r="P153" s="154"/>
      <c r="Q153" s="155"/>
      <c r="R153" s="76" t="s">
        <v>15</v>
      </c>
      <c r="S153" s="154"/>
      <c r="T153" s="3"/>
      <c r="U153" s="75" t="s">
        <v>16</v>
      </c>
      <c r="V153" s="3"/>
      <c r="W153" s="228" t="s">
        <v>17</v>
      </c>
      <c r="X153" s="270"/>
      <c r="Y153" s="231"/>
      <c r="AA153" s="62" t="b">
        <f t="shared" si="20"/>
        <v>0</v>
      </c>
      <c r="AB153" s="62" t="b">
        <f t="shared" si="21"/>
        <v>0</v>
      </c>
      <c r="AC153" s="62" t="b">
        <f t="shared" si="22"/>
        <v>0</v>
      </c>
    </row>
    <row r="154" spans="1:29" s="62" customFormat="1" ht="18" customHeight="1" x14ac:dyDescent="0.2">
      <c r="A154" s="104">
        <f t="shared" si="18"/>
        <v>148</v>
      </c>
      <c r="B154" s="406" t="str">
        <f t="shared" si="19"/>
        <v/>
      </c>
      <c r="C154" s="407"/>
      <c r="D154" s="90"/>
      <c r="E154" s="1"/>
      <c r="F154" s="76" t="s">
        <v>15</v>
      </c>
      <c r="G154" s="2"/>
      <c r="H154" s="158">
        <f t="shared" si="16"/>
        <v>0</v>
      </c>
      <c r="I154" s="76" t="s">
        <v>15</v>
      </c>
      <c r="J154" s="162">
        <f t="shared" si="17"/>
        <v>0</v>
      </c>
      <c r="K154" s="153"/>
      <c r="L154" s="76" t="s">
        <v>15</v>
      </c>
      <c r="M154" s="154"/>
      <c r="N154" s="155"/>
      <c r="O154" s="76" t="s">
        <v>15</v>
      </c>
      <c r="P154" s="154"/>
      <c r="Q154" s="155"/>
      <c r="R154" s="76" t="s">
        <v>15</v>
      </c>
      <c r="S154" s="154"/>
      <c r="T154" s="3"/>
      <c r="U154" s="75" t="s">
        <v>16</v>
      </c>
      <c r="V154" s="3"/>
      <c r="W154" s="228" t="s">
        <v>17</v>
      </c>
      <c r="X154" s="270"/>
      <c r="Y154" s="231"/>
      <c r="AA154" s="62" t="b">
        <f t="shared" si="20"/>
        <v>0</v>
      </c>
      <c r="AB154" s="62" t="b">
        <f t="shared" si="21"/>
        <v>0</v>
      </c>
      <c r="AC154" s="62" t="b">
        <f t="shared" si="22"/>
        <v>0</v>
      </c>
    </row>
    <row r="155" spans="1:29" s="62" customFormat="1" ht="18" customHeight="1" x14ac:dyDescent="0.2">
      <c r="A155" s="104">
        <f t="shared" si="18"/>
        <v>149</v>
      </c>
      <c r="B155" s="406" t="str">
        <f t="shared" si="19"/>
        <v/>
      </c>
      <c r="C155" s="407"/>
      <c r="D155" s="90"/>
      <c r="E155" s="1"/>
      <c r="F155" s="76" t="s">
        <v>15</v>
      </c>
      <c r="G155" s="2"/>
      <c r="H155" s="158">
        <f t="shared" si="16"/>
        <v>0</v>
      </c>
      <c r="I155" s="76" t="s">
        <v>15</v>
      </c>
      <c r="J155" s="162">
        <f t="shared" si="17"/>
        <v>0</v>
      </c>
      <c r="K155" s="153"/>
      <c r="L155" s="76" t="s">
        <v>15</v>
      </c>
      <c r="M155" s="154"/>
      <c r="N155" s="155"/>
      <c r="O155" s="76" t="s">
        <v>15</v>
      </c>
      <c r="P155" s="154"/>
      <c r="Q155" s="155"/>
      <c r="R155" s="76" t="s">
        <v>15</v>
      </c>
      <c r="S155" s="154"/>
      <c r="T155" s="3"/>
      <c r="U155" s="75" t="s">
        <v>16</v>
      </c>
      <c r="V155" s="3"/>
      <c r="W155" s="228" t="s">
        <v>17</v>
      </c>
      <c r="X155" s="270"/>
      <c r="Y155" s="231"/>
      <c r="AA155" s="62" t="b">
        <f t="shared" si="20"/>
        <v>0</v>
      </c>
      <c r="AB155" s="62" t="b">
        <f t="shared" si="21"/>
        <v>0</v>
      </c>
      <c r="AC155" s="62" t="b">
        <f t="shared" si="22"/>
        <v>0</v>
      </c>
    </row>
    <row r="156" spans="1:29" s="62" customFormat="1" ht="18" customHeight="1" x14ac:dyDescent="0.2">
      <c r="A156" s="104">
        <f t="shared" si="18"/>
        <v>150</v>
      </c>
      <c r="B156" s="406" t="str">
        <f t="shared" si="19"/>
        <v/>
      </c>
      <c r="C156" s="407"/>
      <c r="D156" s="90"/>
      <c r="E156" s="1"/>
      <c r="F156" s="76" t="s">
        <v>15</v>
      </c>
      <c r="G156" s="2"/>
      <c r="H156" s="158">
        <f t="shared" si="16"/>
        <v>0</v>
      </c>
      <c r="I156" s="76" t="s">
        <v>15</v>
      </c>
      <c r="J156" s="162">
        <f t="shared" si="17"/>
        <v>0</v>
      </c>
      <c r="K156" s="153"/>
      <c r="L156" s="76" t="s">
        <v>15</v>
      </c>
      <c r="M156" s="154"/>
      <c r="N156" s="155"/>
      <c r="O156" s="76" t="s">
        <v>15</v>
      </c>
      <c r="P156" s="154"/>
      <c r="Q156" s="155"/>
      <c r="R156" s="76" t="s">
        <v>15</v>
      </c>
      <c r="S156" s="154"/>
      <c r="T156" s="3"/>
      <c r="U156" s="75" t="s">
        <v>16</v>
      </c>
      <c r="V156" s="3"/>
      <c r="W156" s="228" t="s">
        <v>17</v>
      </c>
      <c r="X156" s="270"/>
      <c r="Y156" s="231"/>
      <c r="AA156" s="62" t="b">
        <f t="shared" si="20"/>
        <v>0</v>
      </c>
      <c r="AB156" s="62" t="b">
        <f t="shared" si="21"/>
        <v>0</v>
      </c>
      <c r="AC156" s="62" t="b">
        <f t="shared" si="22"/>
        <v>0</v>
      </c>
    </row>
    <row r="157" spans="1:29" s="62" customFormat="1" ht="18" customHeight="1" x14ac:dyDescent="0.2">
      <c r="A157" s="104">
        <f t="shared" si="18"/>
        <v>151</v>
      </c>
      <c r="B157" s="406" t="str">
        <f t="shared" si="19"/>
        <v/>
      </c>
      <c r="C157" s="407"/>
      <c r="D157" s="90"/>
      <c r="E157" s="1"/>
      <c r="F157" s="76" t="s">
        <v>15</v>
      </c>
      <c r="G157" s="2"/>
      <c r="H157" s="158">
        <f t="shared" si="16"/>
        <v>0</v>
      </c>
      <c r="I157" s="76" t="s">
        <v>15</v>
      </c>
      <c r="J157" s="162">
        <f t="shared" si="17"/>
        <v>0</v>
      </c>
      <c r="K157" s="153"/>
      <c r="L157" s="76" t="s">
        <v>15</v>
      </c>
      <c r="M157" s="154"/>
      <c r="N157" s="155"/>
      <c r="O157" s="76" t="s">
        <v>15</v>
      </c>
      <c r="P157" s="154"/>
      <c r="Q157" s="155"/>
      <c r="R157" s="76" t="s">
        <v>15</v>
      </c>
      <c r="S157" s="154"/>
      <c r="T157" s="3"/>
      <c r="U157" s="75" t="s">
        <v>16</v>
      </c>
      <c r="V157" s="3"/>
      <c r="W157" s="228" t="s">
        <v>17</v>
      </c>
      <c r="X157" s="270"/>
      <c r="Y157" s="231"/>
      <c r="AA157" s="62" t="b">
        <f t="shared" si="20"/>
        <v>0</v>
      </c>
      <c r="AB157" s="62" t="b">
        <f t="shared" si="21"/>
        <v>0</v>
      </c>
      <c r="AC157" s="62" t="b">
        <f t="shared" si="22"/>
        <v>0</v>
      </c>
    </row>
    <row r="158" spans="1:29" s="62" customFormat="1" ht="18" customHeight="1" x14ac:dyDescent="0.2">
      <c r="A158" s="104">
        <f t="shared" si="18"/>
        <v>152</v>
      </c>
      <c r="B158" s="406" t="str">
        <f t="shared" si="19"/>
        <v/>
      </c>
      <c r="C158" s="407"/>
      <c r="D158" s="90"/>
      <c r="E158" s="1"/>
      <c r="F158" s="76" t="s">
        <v>15</v>
      </c>
      <c r="G158" s="2"/>
      <c r="H158" s="158">
        <f t="shared" si="16"/>
        <v>0</v>
      </c>
      <c r="I158" s="76" t="s">
        <v>15</v>
      </c>
      <c r="J158" s="162">
        <f t="shared" si="17"/>
        <v>0</v>
      </c>
      <c r="K158" s="153"/>
      <c r="L158" s="76" t="s">
        <v>15</v>
      </c>
      <c r="M158" s="154"/>
      <c r="N158" s="155"/>
      <c r="O158" s="76" t="s">
        <v>15</v>
      </c>
      <c r="P158" s="154"/>
      <c r="Q158" s="155"/>
      <c r="R158" s="76" t="s">
        <v>15</v>
      </c>
      <c r="S158" s="154"/>
      <c r="T158" s="3"/>
      <c r="U158" s="75" t="s">
        <v>16</v>
      </c>
      <c r="V158" s="3"/>
      <c r="W158" s="228" t="s">
        <v>17</v>
      </c>
      <c r="X158" s="270"/>
      <c r="Y158" s="231"/>
      <c r="AA158" s="62" t="b">
        <f t="shared" si="20"/>
        <v>0</v>
      </c>
      <c r="AB158" s="62" t="b">
        <f t="shared" si="21"/>
        <v>0</v>
      </c>
      <c r="AC158" s="62" t="b">
        <f t="shared" si="22"/>
        <v>0</v>
      </c>
    </row>
    <row r="159" spans="1:29" s="62" customFormat="1" ht="18" customHeight="1" x14ac:dyDescent="0.2">
      <c r="A159" s="104">
        <f t="shared" si="18"/>
        <v>153</v>
      </c>
      <c r="B159" s="406" t="str">
        <f t="shared" si="19"/>
        <v/>
      </c>
      <c r="C159" s="407"/>
      <c r="D159" s="90"/>
      <c r="E159" s="1"/>
      <c r="F159" s="76" t="s">
        <v>15</v>
      </c>
      <c r="G159" s="2"/>
      <c r="H159" s="158">
        <f t="shared" si="16"/>
        <v>0</v>
      </c>
      <c r="I159" s="76" t="s">
        <v>15</v>
      </c>
      <c r="J159" s="162">
        <f t="shared" si="17"/>
        <v>0</v>
      </c>
      <c r="K159" s="153"/>
      <c r="L159" s="76" t="s">
        <v>15</v>
      </c>
      <c r="M159" s="154"/>
      <c r="N159" s="155"/>
      <c r="O159" s="76" t="s">
        <v>15</v>
      </c>
      <c r="P159" s="154"/>
      <c r="Q159" s="155"/>
      <c r="R159" s="76" t="s">
        <v>15</v>
      </c>
      <c r="S159" s="154"/>
      <c r="T159" s="3"/>
      <c r="U159" s="75" t="s">
        <v>16</v>
      </c>
      <c r="V159" s="3"/>
      <c r="W159" s="228" t="s">
        <v>17</v>
      </c>
      <c r="X159" s="270"/>
      <c r="Y159" s="231"/>
      <c r="AA159" s="62" t="b">
        <f t="shared" si="20"/>
        <v>0</v>
      </c>
      <c r="AB159" s="62" t="b">
        <f t="shared" si="21"/>
        <v>0</v>
      </c>
      <c r="AC159" s="62" t="b">
        <f t="shared" si="22"/>
        <v>0</v>
      </c>
    </row>
    <row r="160" spans="1:29" s="62" customFormat="1" ht="18" customHeight="1" x14ac:dyDescent="0.2">
      <c r="A160" s="104">
        <f t="shared" si="18"/>
        <v>154</v>
      </c>
      <c r="B160" s="406" t="str">
        <f t="shared" si="19"/>
        <v/>
      </c>
      <c r="C160" s="407"/>
      <c r="D160" s="90"/>
      <c r="E160" s="1"/>
      <c r="F160" s="76" t="s">
        <v>15</v>
      </c>
      <c r="G160" s="2"/>
      <c r="H160" s="158">
        <f t="shared" si="16"/>
        <v>0</v>
      </c>
      <c r="I160" s="76" t="s">
        <v>15</v>
      </c>
      <c r="J160" s="162">
        <f t="shared" si="17"/>
        <v>0</v>
      </c>
      <c r="K160" s="153"/>
      <c r="L160" s="76" t="s">
        <v>15</v>
      </c>
      <c r="M160" s="154"/>
      <c r="N160" s="155"/>
      <c r="O160" s="76" t="s">
        <v>15</v>
      </c>
      <c r="P160" s="154"/>
      <c r="Q160" s="155"/>
      <c r="R160" s="76" t="s">
        <v>15</v>
      </c>
      <c r="S160" s="154"/>
      <c r="T160" s="3"/>
      <c r="U160" s="75" t="s">
        <v>16</v>
      </c>
      <c r="V160" s="3"/>
      <c r="W160" s="228" t="s">
        <v>17</v>
      </c>
      <c r="X160" s="270"/>
      <c r="Y160" s="231"/>
      <c r="AA160" s="62" t="b">
        <f t="shared" si="20"/>
        <v>0</v>
      </c>
      <c r="AB160" s="62" t="b">
        <f t="shared" si="21"/>
        <v>0</v>
      </c>
      <c r="AC160" s="62" t="b">
        <f t="shared" si="22"/>
        <v>0</v>
      </c>
    </row>
    <row r="161" spans="1:29" s="62" customFormat="1" ht="18" customHeight="1" x14ac:dyDescent="0.2">
      <c r="A161" s="104">
        <f t="shared" si="18"/>
        <v>155</v>
      </c>
      <c r="B161" s="406" t="str">
        <f t="shared" si="19"/>
        <v/>
      </c>
      <c r="C161" s="407"/>
      <c r="D161" s="90"/>
      <c r="E161" s="1"/>
      <c r="F161" s="76" t="s">
        <v>15</v>
      </c>
      <c r="G161" s="2"/>
      <c r="H161" s="158">
        <f t="shared" si="16"/>
        <v>0</v>
      </c>
      <c r="I161" s="76" t="s">
        <v>15</v>
      </c>
      <c r="J161" s="162">
        <f t="shared" si="17"/>
        <v>0</v>
      </c>
      <c r="K161" s="153"/>
      <c r="L161" s="76" t="s">
        <v>15</v>
      </c>
      <c r="M161" s="154"/>
      <c r="N161" s="155"/>
      <c r="O161" s="76" t="s">
        <v>15</v>
      </c>
      <c r="P161" s="154"/>
      <c r="Q161" s="155"/>
      <c r="R161" s="76" t="s">
        <v>15</v>
      </c>
      <c r="S161" s="154"/>
      <c r="T161" s="3"/>
      <c r="U161" s="75" t="s">
        <v>16</v>
      </c>
      <c r="V161" s="3"/>
      <c r="W161" s="228" t="s">
        <v>17</v>
      </c>
      <c r="X161" s="270"/>
      <c r="Y161" s="231"/>
      <c r="AA161" s="62" t="b">
        <f t="shared" si="20"/>
        <v>0</v>
      </c>
      <c r="AB161" s="62" t="b">
        <f t="shared" si="21"/>
        <v>0</v>
      </c>
      <c r="AC161" s="62" t="b">
        <f t="shared" si="22"/>
        <v>0</v>
      </c>
    </row>
    <row r="162" spans="1:29" s="62" customFormat="1" ht="18" customHeight="1" x14ac:dyDescent="0.2">
      <c r="A162" s="104">
        <f t="shared" si="18"/>
        <v>156</v>
      </c>
      <c r="B162" s="406" t="str">
        <f t="shared" si="19"/>
        <v/>
      </c>
      <c r="C162" s="407"/>
      <c r="D162" s="90"/>
      <c r="E162" s="1"/>
      <c r="F162" s="76" t="s">
        <v>15</v>
      </c>
      <c r="G162" s="2"/>
      <c r="H162" s="158">
        <f t="shared" si="16"/>
        <v>0</v>
      </c>
      <c r="I162" s="76" t="s">
        <v>15</v>
      </c>
      <c r="J162" s="162">
        <f t="shared" si="17"/>
        <v>0</v>
      </c>
      <c r="K162" s="153"/>
      <c r="L162" s="76" t="s">
        <v>15</v>
      </c>
      <c r="M162" s="154"/>
      <c r="N162" s="155"/>
      <c r="O162" s="76" t="s">
        <v>15</v>
      </c>
      <c r="P162" s="154"/>
      <c r="Q162" s="155"/>
      <c r="R162" s="76" t="s">
        <v>15</v>
      </c>
      <c r="S162" s="154"/>
      <c r="T162" s="3"/>
      <c r="U162" s="75" t="s">
        <v>16</v>
      </c>
      <c r="V162" s="3"/>
      <c r="W162" s="228" t="s">
        <v>17</v>
      </c>
      <c r="X162" s="270"/>
      <c r="Y162" s="231"/>
      <c r="AA162" s="62" t="b">
        <f t="shared" si="20"/>
        <v>0</v>
      </c>
      <c r="AB162" s="62" t="b">
        <f t="shared" si="21"/>
        <v>0</v>
      </c>
      <c r="AC162" s="62" t="b">
        <f t="shared" si="22"/>
        <v>0</v>
      </c>
    </row>
    <row r="163" spans="1:29" s="62" customFormat="1" ht="18" customHeight="1" x14ac:dyDescent="0.2">
      <c r="A163" s="104">
        <f t="shared" si="18"/>
        <v>157</v>
      </c>
      <c r="B163" s="406" t="str">
        <f t="shared" si="19"/>
        <v/>
      </c>
      <c r="C163" s="407"/>
      <c r="D163" s="90"/>
      <c r="E163" s="1"/>
      <c r="F163" s="76" t="s">
        <v>15</v>
      </c>
      <c r="G163" s="2"/>
      <c r="H163" s="158">
        <f t="shared" si="16"/>
        <v>0</v>
      </c>
      <c r="I163" s="76" t="s">
        <v>15</v>
      </c>
      <c r="J163" s="162">
        <f t="shared" si="17"/>
        <v>0</v>
      </c>
      <c r="K163" s="153"/>
      <c r="L163" s="76" t="s">
        <v>15</v>
      </c>
      <c r="M163" s="154"/>
      <c r="N163" s="155"/>
      <c r="O163" s="76" t="s">
        <v>15</v>
      </c>
      <c r="P163" s="154"/>
      <c r="Q163" s="155"/>
      <c r="R163" s="76" t="s">
        <v>15</v>
      </c>
      <c r="S163" s="154"/>
      <c r="T163" s="3"/>
      <c r="U163" s="75" t="s">
        <v>16</v>
      </c>
      <c r="V163" s="3"/>
      <c r="W163" s="228" t="s">
        <v>17</v>
      </c>
      <c r="X163" s="270"/>
      <c r="Y163" s="231"/>
      <c r="AA163" s="62" t="b">
        <f t="shared" si="20"/>
        <v>0</v>
      </c>
      <c r="AB163" s="62" t="b">
        <f t="shared" si="21"/>
        <v>0</v>
      </c>
      <c r="AC163" s="62" t="b">
        <f t="shared" si="22"/>
        <v>0</v>
      </c>
    </row>
    <row r="164" spans="1:29" s="62" customFormat="1" ht="18" customHeight="1" x14ac:dyDescent="0.2">
      <c r="A164" s="104">
        <f t="shared" si="18"/>
        <v>158</v>
      </c>
      <c r="B164" s="406" t="str">
        <f t="shared" si="19"/>
        <v/>
      </c>
      <c r="C164" s="407"/>
      <c r="D164" s="90"/>
      <c r="E164" s="1"/>
      <c r="F164" s="76" t="s">
        <v>15</v>
      </c>
      <c r="G164" s="2"/>
      <c r="H164" s="158">
        <f t="shared" si="16"/>
        <v>0</v>
      </c>
      <c r="I164" s="76" t="s">
        <v>15</v>
      </c>
      <c r="J164" s="162">
        <f t="shared" si="17"/>
        <v>0</v>
      </c>
      <c r="K164" s="153"/>
      <c r="L164" s="76" t="s">
        <v>15</v>
      </c>
      <c r="M164" s="154"/>
      <c r="N164" s="155"/>
      <c r="O164" s="76" t="s">
        <v>15</v>
      </c>
      <c r="P164" s="154"/>
      <c r="Q164" s="155"/>
      <c r="R164" s="76" t="s">
        <v>15</v>
      </c>
      <c r="S164" s="154"/>
      <c r="T164" s="3"/>
      <c r="U164" s="75" t="s">
        <v>16</v>
      </c>
      <c r="V164" s="3"/>
      <c r="W164" s="228" t="s">
        <v>17</v>
      </c>
      <c r="X164" s="270"/>
      <c r="Y164" s="231"/>
      <c r="AA164" s="62" t="b">
        <f t="shared" si="20"/>
        <v>0</v>
      </c>
      <c r="AB164" s="62" t="b">
        <f t="shared" si="21"/>
        <v>0</v>
      </c>
      <c r="AC164" s="62" t="b">
        <f t="shared" si="22"/>
        <v>0</v>
      </c>
    </row>
    <row r="165" spans="1:29" s="62" customFormat="1" ht="18" customHeight="1" x14ac:dyDescent="0.2">
      <c r="A165" s="104">
        <f t="shared" si="18"/>
        <v>159</v>
      </c>
      <c r="B165" s="406" t="str">
        <f t="shared" si="19"/>
        <v/>
      </c>
      <c r="C165" s="407"/>
      <c r="D165" s="90"/>
      <c r="E165" s="1"/>
      <c r="F165" s="76" t="s">
        <v>15</v>
      </c>
      <c r="G165" s="2"/>
      <c r="H165" s="158">
        <f t="shared" si="16"/>
        <v>0</v>
      </c>
      <c r="I165" s="76" t="s">
        <v>15</v>
      </c>
      <c r="J165" s="162">
        <f t="shared" si="17"/>
        <v>0</v>
      </c>
      <c r="K165" s="153"/>
      <c r="L165" s="76" t="s">
        <v>15</v>
      </c>
      <c r="M165" s="154"/>
      <c r="N165" s="155"/>
      <c r="O165" s="76" t="s">
        <v>15</v>
      </c>
      <c r="P165" s="154"/>
      <c r="Q165" s="155"/>
      <c r="R165" s="76" t="s">
        <v>15</v>
      </c>
      <c r="S165" s="154"/>
      <c r="T165" s="3"/>
      <c r="U165" s="75" t="s">
        <v>16</v>
      </c>
      <c r="V165" s="3"/>
      <c r="W165" s="228" t="s">
        <v>17</v>
      </c>
      <c r="X165" s="270"/>
      <c r="Y165" s="231"/>
      <c r="AA165" s="62" t="b">
        <f t="shared" si="20"/>
        <v>0</v>
      </c>
      <c r="AB165" s="62" t="b">
        <f t="shared" si="21"/>
        <v>0</v>
      </c>
      <c r="AC165" s="62" t="b">
        <f t="shared" si="22"/>
        <v>0</v>
      </c>
    </row>
    <row r="166" spans="1:29" s="62" customFormat="1" ht="18" customHeight="1" x14ac:dyDescent="0.2">
      <c r="A166" s="104">
        <f t="shared" si="18"/>
        <v>160</v>
      </c>
      <c r="B166" s="406" t="str">
        <f t="shared" si="19"/>
        <v/>
      </c>
      <c r="C166" s="407"/>
      <c r="D166" s="90"/>
      <c r="E166" s="1"/>
      <c r="F166" s="76" t="s">
        <v>15</v>
      </c>
      <c r="G166" s="2"/>
      <c r="H166" s="158">
        <f t="shared" si="16"/>
        <v>0</v>
      </c>
      <c r="I166" s="76" t="s">
        <v>15</v>
      </c>
      <c r="J166" s="162">
        <f t="shared" si="17"/>
        <v>0</v>
      </c>
      <c r="K166" s="153"/>
      <c r="L166" s="76" t="s">
        <v>15</v>
      </c>
      <c r="M166" s="154"/>
      <c r="N166" s="155"/>
      <c r="O166" s="76" t="s">
        <v>15</v>
      </c>
      <c r="P166" s="154"/>
      <c r="Q166" s="155"/>
      <c r="R166" s="76" t="s">
        <v>15</v>
      </c>
      <c r="S166" s="154"/>
      <c r="T166" s="3"/>
      <c r="U166" s="75" t="s">
        <v>16</v>
      </c>
      <c r="V166" s="3"/>
      <c r="W166" s="228" t="s">
        <v>17</v>
      </c>
      <c r="X166" s="270"/>
      <c r="Y166" s="231"/>
      <c r="AA166" s="62" t="b">
        <f t="shared" si="20"/>
        <v>0</v>
      </c>
      <c r="AB166" s="62" t="b">
        <f t="shared" si="21"/>
        <v>0</v>
      </c>
      <c r="AC166" s="62" t="b">
        <f t="shared" si="22"/>
        <v>0</v>
      </c>
    </row>
    <row r="167" spans="1:29" s="62" customFormat="1" ht="18" customHeight="1" x14ac:dyDescent="0.2">
      <c r="A167" s="104">
        <f t="shared" si="18"/>
        <v>161</v>
      </c>
      <c r="B167" s="406" t="str">
        <f t="shared" si="19"/>
        <v/>
      </c>
      <c r="C167" s="407"/>
      <c r="D167" s="90"/>
      <c r="E167" s="1"/>
      <c r="F167" s="76" t="s">
        <v>15</v>
      </c>
      <c r="G167" s="2"/>
      <c r="H167" s="158">
        <f t="shared" si="16"/>
        <v>0</v>
      </c>
      <c r="I167" s="76" t="s">
        <v>15</v>
      </c>
      <c r="J167" s="162">
        <f t="shared" si="17"/>
        <v>0</v>
      </c>
      <c r="K167" s="153"/>
      <c r="L167" s="76" t="s">
        <v>15</v>
      </c>
      <c r="M167" s="154"/>
      <c r="N167" s="155"/>
      <c r="O167" s="76" t="s">
        <v>15</v>
      </c>
      <c r="P167" s="154"/>
      <c r="Q167" s="155"/>
      <c r="R167" s="76" t="s">
        <v>15</v>
      </c>
      <c r="S167" s="154"/>
      <c r="T167" s="3"/>
      <c r="U167" s="75" t="s">
        <v>16</v>
      </c>
      <c r="V167" s="3"/>
      <c r="W167" s="228" t="s">
        <v>17</v>
      </c>
      <c r="X167" s="270"/>
      <c r="Y167" s="231"/>
      <c r="AA167" s="62" t="b">
        <f t="shared" si="20"/>
        <v>0</v>
      </c>
      <c r="AB167" s="62" t="b">
        <f t="shared" si="21"/>
        <v>0</v>
      </c>
      <c r="AC167" s="62" t="b">
        <f t="shared" si="22"/>
        <v>0</v>
      </c>
    </row>
    <row r="168" spans="1:29" s="62" customFormat="1" ht="18" customHeight="1" x14ac:dyDescent="0.2">
      <c r="A168" s="104">
        <f t="shared" si="18"/>
        <v>162</v>
      </c>
      <c r="B168" s="406" t="str">
        <f t="shared" si="19"/>
        <v/>
      </c>
      <c r="C168" s="407"/>
      <c r="D168" s="90"/>
      <c r="E168" s="1"/>
      <c r="F168" s="76" t="s">
        <v>15</v>
      </c>
      <c r="G168" s="2"/>
      <c r="H168" s="158">
        <f t="shared" si="16"/>
        <v>0</v>
      </c>
      <c r="I168" s="76" t="s">
        <v>15</v>
      </c>
      <c r="J168" s="162">
        <f t="shared" si="17"/>
        <v>0</v>
      </c>
      <c r="K168" s="153"/>
      <c r="L168" s="76" t="s">
        <v>15</v>
      </c>
      <c r="M168" s="154"/>
      <c r="N168" s="155"/>
      <c r="O168" s="76" t="s">
        <v>15</v>
      </c>
      <c r="P168" s="154"/>
      <c r="Q168" s="155"/>
      <c r="R168" s="76" t="s">
        <v>15</v>
      </c>
      <c r="S168" s="154"/>
      <c r="T168" s="3"/>
      <c r="U168" s="75" t="s">
        <v>16</v>
      </c>
      <c r="V168" s="3"/>
      <c r="W168" s="228" t="s">
        <v>17</v>
      </c>
      <c r="X168" s="270"/>
      <c r="Y168" s="231"/>
      <c r="AA168" s="62" t="b">
        <f t="shared" si="20"/>
        <v>0</v>
      </c>
      <c r="AB168" s="62" t="b">
        <f t="shared" si="21"/>
        <v>0</v>
      </c>
      <c r="AC168" s="62" t="b">
        <f t="shared" si="22"/>
        <v>0</v>
      </c>
    </row>
    <row r="169" spans="1:29" s="62" customFormat="1" ht="18" customHeight="1" x14ac:dyDescent="0.2">
      <c r="A169" s="104">
        <f t="shared" si="18"/>
        <v>163</v>
      </c>
      <c r="B169" s="406" t="str">
        <f t="shared" si="19"/>
        <v/>
      </c>
      <c r="C169" s="407"/>
      <c r="D169" s="90"/>
      <c r="E169" s="1"/>
      <c r="F169" s="76" t="s">
        <v>15</v>
      </c>
      <c r="G169" s="2"/>
      <c r="H169" s="158">
        <f t="shared" si="16"/>
        <v>0</v>
      </c>
      <c r="I169" s="76" t="s">
        <v>15</v>
      </c>
      <c r="J169" s="162">
        <f t="shared" ref="J169:J206" si="23">M169+P169+S169</f>
        <v>0</v>
      </c>
      <c r="K169" s="153"/>
      <c r="L169" s="76" t="s">
        <v>15</v>
      </c>
      <c r="M169" s="154"/>
      <c r="N169" s="155"/>
      <c r="O169" s="76" t="s">
        <v>15</v>
      </c>
      <c r="P169" s="154"/>
      <c r="Q169" s="155"/>
      <c r="R169" s="76" t="s">
        <v>15</v>
      </c>
      <c r="S169" s="154"/>
      <c r="T169" s="3"/>
      <c r="U169" s="75" t="s">
        <v>16</v>
      </c>
      <c r="V169" s="3"/>
      <c r="W169" s="228" t="s">
        <v>17</v>
      </c>
      <c r="X169" s="270"/>
      <c r="Y169" s="231"/>
      <c r="AA169" s="62" t="b">
        <f t="shared" si="20"/>
        <v>0</v>
      </c>
      <c r="AB169" s="62" t="b">
        <f t="shared" si="21"/>
        <v>0</v>
      </c>
      <c r="AC169" s="62" t="b">
        <f t="shared" si="22"/>
        <v>0</v>
      </c>
    </row>
    <row r="170" spans="1:29" s="62" customFormat="1" ht="18" customHeight="1" x14ac:dyDescent="0.2">
      <c r="A170" s="104">
        <f t="shared" si="18"/>
        <v>164</v>
      </c>
      <c r="B170" s="406" t="str">
        <f t="shared" si="19"/>
        <v/>
      </c>
      <c r="C170" s="407"/>
      <c r="D170" s="90"/>
      <c r="E170" s="1"/>
      <c r="F170" s="76" t="s">
        <v>15</v>
      </c>
      <c r="G170" s="2"/>
      <c r="H170" s="158">
        <f t="shared" si="16"/>
        <v>0</v>
      </c>
      <c r="I170" s="76" t="s">
        <v>15</v>
      </c>
      <c r="J170" s="162">
        <f t="shared" si="23"/>
        <v>0</v>
      </c>
      <c r="K170" s="153"/>
      <c r="L170" s="76" t="s">
        <v>15</v>
      </c>
      <c r="M170" s="154"/>
      <c r="N170" s="155"/>
      <c r="O170" s="76" t="s">
        <v>15</v>
      </c>
      <c r="P170" s="154"/>
      <c r="Q170" s="155"/>
      <c r="R170" s="76" t="s">
        <v>15</v>
      </c>
      <c r="S170" s="154"/>
      <c r="T170" s="3"/>
      <c r="U170" s="75" t="s">
        <v>16</v>
      </c>
      <c r="V170" s="3"/>
      <c r="W170" s="228" t="s">
        <v>17</v>
      </c>
      <c r="X170" s="270"/>
      <c r="Y170" s="231"/>
      <c r="AA170" s="62" t="b">
        <f t="shared" si="20"/>
        <v>0</v>
      </c>
      <c r="AB170" s="62" t="b">
        <f t="shared" si="21"/>
        <v>0</v>
      </c>
      <c r="AC170" s="62" t="b">
        <f t="shared" si="22"/>
        <v>0</v>
      </c>
    </row>
    <row r="171" spans="1:29" s="62" customFormat="1" ht="18" customHeight="1" x14ac:dyDescent="0.2">
      <c r="A171" s="104">
        <f t="shared" si="18"/>
        <v>165</v>
      </c>
      <c r="B171" s="406" t="str">
        <f t="shared" si="19"/>
        <v/>
      </c>
      <c r="C171" s="407"/>
      <c r="D171" s="90"/>
      <c r="E171" s="1"/>
      <c r="F171" s="76" t="s">
        <v>15</v>
      </c>
      <c r="G171" s="2"/>
      <c r="H171" s="158">
        <f t="shared" ref="H171:H206" si="24">K171+N171+Q171</f>
        <v>0</v>
      </c>
      <c r="I171" s="76" t="s">
        <v>15</v>
      </c>
      <c r="J171" s="162">
        <f t="shared" si="23"/>
        <v>0</v>
      </c>
      <c r="K171" s="153"/>
      <c r="L171" s="76" t="s">
        <v>15</v>
      </c>
      <c r="M171" s="154"/>
      <c r="N171" s="155"/>
      <c r="O171" s="76" t="s">
        <v>15</v>
      </c>
      <c r="P171" s="154"/>
      <c r="Q171" s="155"/>
      <c r="R171" s="76" t="s">
        <v>15</v>
      </c>
      <c r="S171" s="154"/>
      <c r="T171" s="3"/>
      <c r="U171" s="75" t="s">
        <v>16</v>
      </c>
      <c r="V171" s="3"/>
      <c r="W171" s="228" t="s">
        <v>17</v>
      </c>
      <c r="X171" s="270"/>
      <c r="Y171" s="231"/>
      <c r="AA171" s="62" t="b">
        <f t="shared" si="20"/>
        <v>0</v>
      </c>
      <c r="AB171" s="62" t="b">
        <f t="shared" si="21"/>
        <v>0</v>
      </c>
      <c r="AC171" s="62" t="b">
        <f t="shared" si="22"/>
        <v>0</v>
      </c>
    </row>
    <row r="172" spans="1:29" s="62" customFormat="1" ht="18" customHeight="1" x14ac:dyDescent="0.2">
      <c r="A172" s="104">
        <f t="shared" si="18"/>
        <v>166</v>
      </c>
      <c r="B172" s="406" t="str">
        <f t="shared" si="19"/>
        <v/>
      </c>
      <c r="C172" s="407"/>
      <c r="D172" s="90"/>
      <c r="E172" s="1"/>
      <c r="F172" s="76" t="s">
        <v>15</v>
      </c>
      <c r="G172" s="2"/>
      <c r="H172" s="158">
        <f t="shared" si="24"/>
        <v>0</v>
      </c>
      <c r="I172" s="76" t="s">
        <v>15</v>
      </c>
      <c r="J172" s="162">
        <f t="shared" si="23"/>
        <v>0</v>
      </c>
      <c r="K172" s="153"/>
      <c r="L172" s="76" t="s">
        <v>15</v>
      </c>
      <c r="M172" s="154"/>
      <c r="N172" s="155"/>
      <c r="O172" s="76" t="s">
        <v>15</v>
      </c>
      <c r="P172" s="154"/>
      <c r="Q172" s="155"/>
      <c r="R172" s="76" t="s">
        <v>15</v>
      </c>
      <c r="S172" s="154"/>
      <c r="T172" s="3"/>
      <c r="U172" s="75" t="s">
        <v>16</v>
      </c>
      <c r="V172" s="3"/>
      <c r="W172" s="228" t="s">
        <v>17</v>
      </c>
      <c r="X172" s="270"/>
      <c r="Y172" s="231"/>
      <c r="AA172" s="62" t="b">
        <f t="shared" si="20"/>
        <v>0</v>
      </c>
      <c r="AB172" s="62" t="b">
        <f t="shared" si="21"/>
        <v>0</v>
      </c>
      <c r="AC172" s="62" t="b">
        <f t="shared" si="22"/>
        <v>0</v>
      </c>
    </row>
    <row r="173" spans="1:29" s="62" customFormat="1" ht="18" customHeight="1" x14ac:dyDescent="0.2">
      <c r="A173" s="104">
        <f t="shared" si="18"/>
        <v>167</v>
      </c>
      <c r="B173" s="406" t="str">
        <f t="shared" si="19"/>
        <v/>
      </c>
      <c r="C173" s="407"/>
      <c r="D173" s="90"/>
      <c r="E173" s="1"/>
      <c r="F173" s="76" t="s">
        <v>15</v>
      </c>
      <c r="G173" s="2"/>
      <c r="H173" s="158">
        <f t="shared" si="24"/>
        <v>0</v>
      </c>
      <c r="I173" s="76" t="s">
        <v>15</v>
      </c>
      <c r="J173" s="162">
        <f t="shared" si="23"/>
        <v>0</v>
      </c>
      <c r="K173" s="153"/>
      <c r="L173" s="76" t="s">
        <v>15</v>
      </c>
      <c r="M173" s="154"/>
      <c r="N173" s="155"/>
      <c r="O173" s="76" t="s">
        <v>15</v>
      </c>
      <c r="P173" s="154"/>
      <c r="Q173" s="155"/>
      <c r="R173" s="76" t="s">
        <v>15</v>
      </c>
      <c r="S173" s="154"/>
      <c r="T173" s="3"/>
      <c r="U173" s="75" t="s">
        <v>16</v>
      </c>
      <c r="V173" s="3"/>
      <c r="W173" s="228" t="s">
        <v>17</v>
      </c>
      <c r="X173" s="270"/>
      <c r="Y173" s="231"/>
      <c r="AA173" s="62" t="b">
        <f t="shared" si="20"/>
        <v>0</v>
      </c>
      <c r="AB173" s="62" t="b">
        <f t="shared" si="21"/>
        <v>0</v>
      </c>
      <c r="AC173" s="62" t="b">
        <f t="shared" si="22"/>
        <v>0</v>
      </c>
    </row>
    <row r="174" spans="1:29" s="62" customFormat="1" ht="18" customHeight="1" x14ac:dyDescent="0.2">
      <c r="A174" s="104">
        <f t="shared" si="18"/>
        <v>168</v>
      </c>
      <c r="B174" s="406" t="str">
        <f t="shared" si="19"/>
        <v/>
      </c>
      <c r="C174" s="407"/>
      <c r="D174" s="90"/>
      <c r="E174" s="1"/>
      <c r="F174" s="76" t="s">
        <v>15</v>
      </c>
      <c r="G174" s="2"/>
      <c r="H174" s="158">
        <f t="shared" si="24"/>
        <v>0</v>
      </c>
      <c r="I174" s="76" t="s">
        <v>15</v>
      </c>
      <c r="J174" s="162">
        <f t="shared" si="23"/>
        <v>0</v>
      </c>
      <c r="K174" s="153"/>
      <c r="L174" s="76" t="s">
        <v>15</v>
      </c>
      <c r="M174" s="154"/>
      <c r="N174" s="155"/>
      <c r="O174" s="76" t="s">
        <v>15</v>
      </c>
      <c r="P174" s="154"/>
      <c r="Q174" s="155"/>
      <c r="R174" s="76" t="s">
        <v>15</v>
      </c>
      <c r="S174" s="154"/>
      <c r="T174" s="3"/>
      <c r="U174" s="75" t="s">
        <v>16</v>
      </c>
      <c r="V174" s="3"/>
      <c r="W174" s="228" t="s">
        <v>17</v>
      </c>
      <c r="X174" s="270"/>
      <c r="Y174" s="231"/>
      <c r="AA174" s="62" t="b">
        <f t="shared" si="20"/>
        <v>0</v>
      </c>
      <c r="AB174" s="62" t="b">
        <f t="shared" si="21"/>
        <v>0</v>
      </c>
      <c r="AC174" s="62" t="b">
        <f t="shared" si="22"/>
        <v>0</v>
      </c>
    </row>
    <row r="175" spans="1:29" s="62" customFormat="1" ht="18" customHeight="1" x14ac:dyDescent="0.2">
      <c r="A175" s="104">
        <f t="shared" si="18"/>
        <v>169</v>
      </c>
      <c r="B175" s="406" t="str">
        <f t="shared" si="19"/>
        <v/>
      </c>
      <c r="C175" s="407"/>
      <c r="D175" s="90"/>
      <c r="E175" s="1"/>
      <c r="F175" s="76" t="s">
        <v>15</v>
      </c>
      <c r="G175" s="2"/>
      <c r="H175" s="158">
        <f t="shared" si="24"/>
        <v>0</v>
      </c>
      <c r="I175" s="76" t="s">
        <v>15</v>
      </c>
      <c r="J175" s="162">
        <f t="shared" si="23"/>
        <v>0</v>
      </c>
      <c r="K175" s="153"/>
      <c r="L175" s="76" t="s">
        <v>15</v>
      </c>
      <c r="M175" s="154"/>
      <c r="N175" s="155"/>
      <c r="O175" s="76" t="s">
        <v>15</v>
      </c>
      <c r="P175" s="154"/>
      <c r="Q175" s="155"/>
      <c r="R175" s="76" t="s">
        <v>15</v>
      </c>
      <c r="S175" s="154"/>
      <c r="T175" s="3"/>
      <c r="U175" s="75" t="s">
        <v>16</v>
      </c>
      <c r="V175" s="3"/>
      <c r="W175" s="228" t="s">
        <v>17</v>
      </c>
      <c r="X175" s="270"/>
      <c r="Y175" s="231"/>
      <c r="AA175" s="62" t="b">
        <f t="shared" si="20"/>
        <v>0</v>
      </c>
      <c r="AB175" s="62" t="b">
        <f t="shared" si="21"/>
        <v>0</v>
      </c>
      <c r="AC175" s="62" t="b">
        <f t="shared" si="22"/>
        <v>0</v>
      </c>
    </row>
    <row r="176" spans="1:29" s="62" customFormat="1" ht="18" customHeight="1" x14ac:dyDescent="0.2">
      <c r="A176" s="104">
        <f t="shared" si="18"/>
        <v>170</v>
      </c>
      <c r="B176" s="406" t="str">
        <f t="shared" si="19"/>
        <v/>
      </c>
      <c r="C176" s="407"/>
      <c r="D176" s="90"/>
      <c r="E176" s="1"/>
      <c r="F176" s="76" t="s">
        <v>15</v>
      </c>
      <c r="G176" s="2"/>
      <c r="H176" s="158">
        <f t="shared" si="24"/>
        <v>0</v>
      </c>
      <c r="I176" s="76" t="s">
        <v>15</v>
      </c>
      <c r="J176" s="162">
        <f t="shared" si="23"/>
        <v>0</v>
      </c>
      <c r="K176" s="153"/>
      <c r="L176" s="76" t="s">
        <v>15</v>
      </c>
      <c r="M176" s="154"/>
      <c r="N176" s="155"/>
      <c r="O176" s="76" t="s">
        <v>15</v>
      </c>
      <c r="P176" s="154"/>
      <c r="Q176" s="155"/>
      <c r="R176" s="76" t="s">
        <v>15</v>
      </c>
      <c r="S176" s="154"/>
      <c r="T176" s="3"/>
      <c r="U176" s="75" t="s">
        <v>16</v>
      </c>
      <c r="V176" s="3"/>
      <c r="W176" s="228" t="s">
        <v>17</v>
      </c>
      <c r="X176" s="270"/>
      <c r="Y176" s="231"/>
      <c r="AA176" s="62" t="b">
        <f t="shared" si="20"/>
        <v>0</v>
      </c>
      <c r="AB176" s="62" t="b">
        <f t="shared" si="21"/>
        <v>0</v>
      </c>
      <c r="AC176" s="62" t="b">
        <f t="shared" si="22"/>
        <v>0</v>
      </c>
    </row>
    <row r="177" spans="1:29" s="62" customFormat="1" ht="18" customHeight="1" x14ac:dyDescent="0.2">
      <c r="A177" s="104">
        <f t="shared" si="18"/>
        <v>171</v>
      </c>
      <c r="B177" s="406" t="str">
        <f t="shared" si="19"/>
        <v/>
      </c>
      <c r="C177" s="407"/>
      <c r="D177" s="90"/>
      <c r="E177" s="1"/>
      <c r="F177" s="76" t="s">
        <v>15</v>
      </c>
      <c r="G177" s="2"/>
      <c r="H177" s="158">
        <f t="shared" si="24"/>
        <v>0</v>
      </c>
      <c r="I177" s="76" t="s">
        <v>15</v>
      </c>
      <c r="J177" s="162">
        <f t="shared" si="23"/>
        <v>0</v>
      </c>
      <c r="K177" s="153"/>
      <c r="L177" s="76" t="s">
        <v>15</v>
      </c>
      <c r="M177" s="154"/>
      <c r="N177" s="155"/>
      <c r="O177" s="76" t="s">
        <v>15</v>
      </c>
      <c r="P177" s="154"/>
      <c r="Q177" s="155"/>
      <c r="R177" s="76" t="s">
        <v>15</v>
      </c>
      <c r="S177" s="154"/>
      <c r="T177" s="3"/>
      <c r="U177" s="75" t="s">
        <v>16</v>
      </c>
      <c r="V177" s="3"/>
      <c r="W177" s="228" t="s">
        <v>17</v>
      </c>
      <c r="X177" s="270"/>
      <c r="Y177" s="231"/>
      <c r="AA177" s="62" t="b">
        <f t="shared" si="20"/>
        <v>0</v>
      </c>
      <c r="AB177" s="62" t="b">
        <f t="shared" si="21"/>
        <v>0</v>
      </c>
      <c r="AC177" s="62" t="b">
        <f t="shared" si="22"/>
        <v>0</v>
      </c>
    </row>
    <row r="178" spans="1:29" s="62" customFormat="1" ht="18" customHeight="1" x14ac:dyDescent="0.2">
      <c r="A178" s="104">
        <f t="shared" si="18"/>
        <v>172</v>
      </c>
      <c r="B178" s="406" t="str">
        <f t="shared" si="19"/>
        <v/>
      </c>
      <c r="C178" s="407"/>
      <c r="D178" s="90"/>
      <c r="E178" s="1"/>
      <c r="F178" s="76" t="s">
        <v>15</v>
      </c>
      <c r="G178" s="2"/>
      <c r="H178" s="158">
        <f t="shared" si="24"/>
        <v>0</v>
      </c>
      <c r="I178" s="76" t="s">
        <v>15</v>
      </c>
      <c r="J178" s="162">
        <f t="shared" si="23"/>
        <v>0</v>
      </c>
      <c r="K178" s="153"/>
      <c r="L178" s="76" t="s">
        <v>15</v>
      </c>
      <c r="M178" s="154"/>
      <c r="N178" s="155"/>
      <c r="O178" s="76" t="s">
        <v>15</v>
      </c>
      <c r="P178" s="154"/>
      <c r="Q178" s="155"/>
      <c r="R178" s="76" t="s">
        <v>15</v>
      </c>
      <c r="S178" s="154"/>
      <c r="T178" s="3"/>
      <c r="U178" s="75" t="s">
        <v>16</v>
      </c>
      <c r="V178" s="3"/>
      <c r="W178" s="228" t="s">
        <v>17</v>
      </c>
      <c r="X178" s="270"/>
      <c r="Y178" s="231"/>
      <c r="AA178" s="62" t="b">
        <f t="shared" si="20"/>
        <v>0</v>
      </c>
      <c r="AB178" s="62" t="b">
        <f t="shared" si="21"/>
        <v>0</v>
      </c>
      <c r="AC178" s="62" t="b">
        <f t="shared" si="22"/>
        <v>0</v>
      </c>
    </row>
    <row r="179" spans="1:29" s="62" customFormat="1" ht="18" customHeight="1" x14ac:dyDescent="0.2">
      <c r="A179" s="104">
        <f t="shared" si="18"/>
        <v>173</v>
      </c>
      <c r="B179" s="406" t="str">
        <f t="shared" si="19"/>
        <v/>
      </c>
      <c r="C179" s="407"/>
      <c r="D179" s="90"/>
      <c r="E179" s="1"/>
      <c r="F179" s="76" t="s">
        <v>15</v>
      </c>
      <c r="G179" s="2"/>
      <c r="H179" s="158">
        <f t="shared" si="24"/>
        <v>0</v>
      </c>
      <c r="I179" s="76" t="s">
        <v>15</v>
      </c>
      <c r="J179" s="162">
        <f t="shared" si="23"/>
        <v>0</v>
      </c>
      <c r="K179" s="153"/>
      <c r="L179" s="76" t="s">
        <v>15</v>
      </c>
      <c r="M179" s="154"/>
      <c r="N179" s="155"/>
      <c r="O179" s="76" t="s">
        <v>15</v>
      </c>
      <c r="P179" s="154"/>
      <c r="Q179" s="155"/>
      <c r="R179" s="76" t="s">
        <v>15</v>
      </c>
      <c r="S179" s="154"/>
      <c r="T179" s="3"/>
      <c r="U179" s="75" t="s">
        <v>16</v>
      </c>
      <c r="V179" s="3"/>
      <c r="W179" s="228" t="s">
        <v>17</v>
      </c>
      <c r="X179" s="270"/>
      <c r="Y179" s="231"/>
      <c r="AA179" s="62" t="b">
        <f t="shared" si="20"/>
        <v>0</v>
      </c>
      <c r="AB179" s="62" t="b">
        <f t="shared" si="21"/>
        <v>0</v>
      </c>
      <c r="AC179" s="62" t="b">
        <f t="shared" si="22"/>
        <v>0</v>
      </c>
    </row>
    <row r="180" spans="1:29" s="62" customFormat="1" ht="18" customHeight="1" x14ac:dyDescent="0.2">
      <c r="A180" s="104">
        <f t="shared" si="18"/>
        <v>174</v>
      </c>
      <c r="B180" s="406" t="str">
        <f t="shared" si="19"/>
        <v/>
      </c>
      <c r="C180" s="407"/>
      <c r="D180" s="90"/>
      <c r="E180" s="1"/>
      <c r="F180" s="76" t="s">
        <v>15</v>
      </c>
      <c r="G180" s="2"/>
      <c r="H180" s="158">
        <f t="shared" si="24"/>
        <v>0</v>
      </c>
      <c r="I180" s="76" t="s">
        <v>15</v>
      </c>
      <c r="J180" s="162">
        <f t="shared" si="23"/>
        <v>0</v>
      </c>
      <c r="K180" s="153"/>
      <c r="L180" s="76" t="s">
        <v>15</v>
      </c>
      <c r="M180" s="154"/>
      <c r="N180" s="155"/>
      <c r="O180" s="76" t="s">
        <v>15</v>
      </c>
      <c r="P180" s="154"/>
      <c r="Q180" s="155"/>
      <c r="R180" s="76" t="s">
        <v>15</v>
      </c>
      <c r="S180" s="154"/>
      <c r="T180" s="3"/>
      <c r="U180" s="75" t="s">
        <v>16</v>
      </c>
      <c r="V180" s="3"/>
      <c r="W180" s="228" t="s">
        <v>17</v>
      </c>
      <c r="X180" s="270"/>
      <c r="Y180" s="231"/>
      <c r="AA180" s="62" t="b">
        <f t="shared" si="20"/>
        <v>0</v>
      </c>
      <c r="AB180" s="62" t="b">
        <f t="shared" si="21"/>
        <v>0</v>
      </c>
      <c r="AC180" s="62" t="b">
        <f t="shared" si="22"/>
        <v>0</v>
      </c>
    </row>
    <row r="181" spans="1:29" s="62" customFormat="1" ht="18" customHeight="1" x14ac:dyDescent="0.2">
      <c r="A181" s="104">
        <f t="shared" si="18"/>
        <v>175</v>
      </c>
      <c r="B181" s="406" t="str">
        <f t="shared" si="19"/>
        <v/>
      </c>
      <c r="C181" s="407"/>
      <c r="D181" s="90"/>
      <c r="E181" s="1"/>
      <c r="F181" s="76" t="s">
        <v>15</v>
      </c>
      <c r="G181" s="2"/>
      <c r="H181" s="158">
        <f t="shared" si="24"/>
        <v>0</v>
      </c>
      <c r="I181" s="76" t="s">
        <v>15</v>
      </c>
      <c r="J181" s="162">
        <f t="shared" si="23"/>
        <v>0</v>
      </c>
      <c r="K181" s="153"/>
      <c r="L181" s="76" t="s">
        <v>15</v>
      </c>
      <c r="M181" s="154"/>
      <c r="N181" s="155"/>
      <c r="O181" s="76" t="s">
        <v>15</v>
      </c>
      <c r="P181" s="154"/>
      <c r="Q181" s="155"/>
      <c r="R181" s="76" t="s">
        <v>15</v>
      </c>
      <c r="S181" s="154"/>
      <c r="T181" s="3"/>
      <c r="U181" s="75" t="s">
        <v>16</v>
      </c>
      <c r="V181" s="3"/>
      <c r="W181" s="228" t="s">
        <v>17</v>
      </c>
      <c r="X181" s="270"/>
      <c r="Y181" s="231"/>
      <c r="AA181" s="62" t="b">
        <f t="shared" si="20"/>
        <v>0</v>
      </c>
      <c r="AB181" s="62" t="b">
        <f t="shared" si="21"/>
        <v>0</v>
      </c>
      <c r="AC181" s="62" t="b">
        <f t="shared" si="22"/>
        <v>0</v>
      </c>
    </row>
    <row r="182" spans="1:29" s="62" customFormat="1" ht="18" customHeight="1" x14ac:dyDescent="0.2">
      <c r="A182" s="104">
        <f t="shared" si="18"/>
        <v>176</v>
      </c>
      <c r="B182" s="406" t="str">
        <f t="shared" si="19"/>
        <v/>
      </c>
      <c r="C182" s="407"/>
      <c r="D182" s="90"/>
      <c r="E182" s="1"/>
      <c r="F182" s="76" t="s">
        <v>15</v>
      </c>
      <c r="G182" s="2"/>
      <c r="H182" s="158">
        <f t="shared" si="24"/>
        <v>0</v>
      </c>
      <c r="I182" s="76" t="s">
        <v>15</v>
      </c>
      <c r="J182" s="162">
        <f t="shared" si="23"/>
        <v>0</v>
      </c>
      <c r="K182" s="153"/>
      <c r="L182" s="76" t="s">
        <v>15</v>
      </c>
      <c r="M182" s="154"/>
      <c r="N182" s="155"/>
      <c r="O182" s="76" t="s">
        <v>15</v>
      </c>
      <c r="P182" s="154"/>
      <c r="Q182" s="155"/>
      <c r="R182" s="76" t="s">
        <v>15</v>
      </c>
      <c r="S182" s="154"/>
      <c r="T182" s="3"/>
      <c r="U182" s="75" t="s">
        <v>16</v>
      </c>
      <c r="V182" s="3"/>
      <c r="W182" s="228" t="s">
        <v>17</v>
      </c>
      <c r="X182" s="270"/>
      <c r="Y182" s="231"/>
      <c r="AA182" s="62" t="b">
        <f t="shared" si="20"/>
        <v>0</v>
      </c>
      <c r="AB182" s="62" t="b">
        <f t="shared" si="21"/>
        <v>0</v>
      </c>
      <c r="AC182" s="62" t="b">
        <f t="shared" si="22"/>
        <v>0</v>
      </c>
    </row>
    <row r="183" spans="1:29" s="62" customFormat="1" ht="18" customHeight="1" x14ac:dyDescent="0.2">
      <c r="A183" s="104">
        <f t="shared" si="18"/>
        <v>177</v>
      </c>
      <c r="B183" s="406" t="str">
        <f t="shared" si="19"/>
        <v/>
      </c>
      <c r="C183" s="407"/>
      <c r="D183" s="90"/>
      <c r="E183" s="1"/>
      <c r="F183" s="76" t="s">
        <v>15</v>
      </c>
      <c r="G183" s="2"/>
      <c r="H183" s="158">
        <f t="shared" si="24"/>
        <v>0</v>
      </c>
      <c r="I183" s="76" t="s">
        <v>15</v>
      </c>
      <c r="J183" s="162">
        <f t="shared" si="23"/>
        <v>0</v>
      </c>
      <c r="K183" s="153"/>
      <c r="L183" s="76" t="s">
        <v>15</v>
      </c>
      <c r="M183" s="154"/>
      <c r="N183" s="155"/>
      <c r="O183" s="76" t="s">
        <v>15</v>
      </c>
      <c r="P183" s="154"/>
      <c r="Q183" s="155"/>
      <c r="R183" s="76" t="s">
        <v>15</v>
      </c>
      <c r="S183" s="154"/>
      <c r="T183" s="3"/>
      <c r="U183" s="75" t="s">
        <v>16</v>
      </c>
      <c r="V183" s="3"/>
      <c r="W183" s="228" t="s">
        <v>17</v>
      </c>
      <c r="X183" s="270"/>
      <c r="Y183" s="231"/>
      <c r="AA183" s="62" t="b">
        <f t="shared" si="20"/>
        <v>0</v>
      </c>
      <c r="AB183" s="62" t="b">
        <f t="shared" si="21"/>
        <v>0</v>
      </c>
      <c r="AC183" s="62" t="b">
        <f t="shared" si="22"/>
        <v>0</v>
      </c>
    </row>
    <row r="184" spans="1:29" s="62" customFormat="1" ht="18" customHeight="1" x14ac:dyDescent="0.2">
      <c r="A184" s="104">
        <f t="shared" si="18"/>
        <v>178</v>
      </c>
      <c r="B184" s="406" t="str">
        <f t="shared" si="19"/>
        <v/>
      </c>
      <c r="C184" s="407"/>
      <c r="D184" s="90"/>
      <c r="E184" s="1"/>
      <c r="F184" s="76" t="s">
        <v>15</v>
      </c>
      <c r="G184" s="2"/>
      <c r="H184" s="158">
        <f t="shared" si="24"/>
        <v>0</v>
      </c>
      <c r="I184" s="76" t="s">
        <v>15</v>
      </c>
      <c r="J184" s="162">
        <f t="shared" si="23"/>
        <v>0</v>
      </c>
      <c r="K184" s="153"/>
      <c r="L184" s="76" t="s">
        <v>15</v>
      </c>
      <c r="M184" s="154"/>
      <c r="N184" s="155"/>
      <c r="O184" s="76" t="s">
        <v>15</v>
      </c>
      <c r="P184" s="154"/>
      <c r="Q184" s="155"/>
      <c r="R184" s="76" t="s">
        <v>15</v>
      </c>
      <c r="S184" s="154"/>
      <c r="T184" s="3"/>
      <c r="U184" s="75" t="s">
        <v>16</v>
      </c>
      <c r="V184" s="3"/>
      <c r="W184" s="228" t="s">
        <v>17</v>
      </c>
      <c r="X184" s="270"/>
      <c r="Y184" s="231"/>
      <c r="AA184" s="62" t="b">
        <f t="shared" si="20"/>
        <v>0</v>
      </c>
      <c r="AB184" s="62" t="b">
        <f t="shared" si="21"/>
        <v>0</v>
      </c>
      <c r="AC184" s="62" t="b">
        <f t="shared" si="22"/>
        <v>0</v>
      </c>
    </row>
    <row r="185" spans="1:29" s="62" customFormat="1" ht="18" customHeight="1" x14ac:dyDescent="0.2">
      <c r="A185" s="104">
        <f t="shared" si="18"/>
        <v>179</v>
      </c>
      <c r="B185" s="406" t="str">
        <f t="shared" si="19"/>
        <v/>
      </c>
      <c r="C185" s="407"/>
      <c r="D185" s="90"/>
      <c r="E185" s="1"/>
      <c r="F185" s="76" t="s">
        <v>15</v>
      </c>
      <c r="G185" s="2"/>
      <c r="H185" s="158">
        <f t="shared" si="24"/>
        <v>0</v>
      </c>
      <c r="I185" s="76" t="s">
        <v>15</v>
      </c>
      <c r="J185" s="162">
        <f t="shared" si="23"/>
        <v>0</v>
      </c>
      <c r="K185" s="153"/>
      <c r="L185" s="76" t="s">
        <v>15</v>
      </c>
      <c r="M185" s="154"/>
      <c r="N185" s="155"/>
      <c r="O185" s="76" t="s">
        <v>15</v>
      </c>
      <c r="P185" s="154"/>
      <c r="Q185" s="155"/>
      <c r="R185" s="76" t="s">
        <v>15</v>
      </c>
      <c r="S185" s="154"/>
      <c r="T185" s="3"/>
      <c r="U185" s="75" t="s">
        <v>16</v>
      </c>
      <c r="V185" s="3"/>
      <c r="W185" s="228" t="s">
        <v>17</v>
      </c>
      <c r="X185" s="270"/>
      <c r="Y185" s="231"/>
      <c r="AA185" s="62" t="b">
        <f t="shared" si="20"/>
        <v>0</v>
      </c>
      <c r="AB185" s="62" t="b">
        <f t="shared" si="21"/>
        <v>0</v>
      </c>
      <c r="AC185" s="62" t="b">
        <f t="shared" si="22"/>
        <v>0</v>
      </c>
    </row>
    <row r="186" spans="1:29" s="62" customFormat="1" ht="18" customHeight="1" x14ac:dyDescent="0.2">
      <c r="A186" s="104">
        <f t="shared" si="18"/>
        <v>180</v>
      </c>
      <c r="B186" s="406" t="str">
        <f t="shared" si="19"/>
        <v/>
      </c>
      <c r="C186" s="407"/>
      <c r="D186" s="90"/>
      <c r="E186" s="1"/>
      <c r="F186" s="76" t="s">
        <v>15</v>
      </c>
      <c r="G186" s="2"/>
      <c r="H186" s="158">
        <f t="shared" si="24"/>
        <v>0</v>
      </c>
      <c r="I186" s="76" t="s">
        <v>15</v>
      </c>
      <c r="J186" s="162">
        <f t="shared" si="23"/>
        <v>0</v>
      </c>
      <c r="K186" s="153"/>
      <c r="L186" s="76" t="s">
        <v>15</v>
      </c>
      <c r="M186" s="154"/>
      <c r="N186" s="155"/>
      <c r="O186" s="76" t="s">
        <v>15</v>
      </c>
      <c r="P186" s="154"/>
      <c r="Q186" s="155"/>
      <c r="R186" s="76" t="s">
        <v>15</v>
      </c>
      <c r="S186" s="154"/>
      <c r="T186" s="3"/>
      <c r="U186" s="75" t="s">
        <v>16</v>
      </c>
      <c r="V186" s="3"/>
      <c r="W186" s="228" t="s">
        <v>17</v>
      </c>
      <c r="X186" s="270"/>
      <c r="Y186" s="231"/>
      <c r="AA186" s="62" t="b">
        <f t="shared" si="20"/>
        <v>0</v>
      </c>
      <c r="AB186" s="62" t="b">
        <f t="shared" si="21"/>
        <v>0</v>
      </c>
      <c r="AC186" s="62" t="b">
        <f t="shared" si="22"/>
        <v>0</v>
      </c>
    </row>
    <row r="187" spans="1:29" s="62" customFormat="1" ht="18" customHeight="1" x14ac:dyDescent="0.2">
      <c r="A187" s="104">
        <f t="shared" si="18"/>
        <v>181</v>
      </c>
      <c r="B187" s="406" t="str">
        <f t="shared" si="19"/>
        <v/>
      </c>
      <c r="C187" s="407"/>
      <c r="D187" s="90"/>
      <c r="E187" s="1"/>
      <c r="F187" s="76" t="s">
        <v>15</v>
      </c>
      <c r="G187" s="2"/>
      <c r="H187" s="158">
        <f t="shared" si="24"/>
        <v>0</v>
      </c>
      <c r="I187" s="76" t="s">
        <v>15</v>
      </c>
      <c r="J187" s="162">
        <f t="shared" si="23"/>
        <v>0</v>
      </c>
      <c r="K187" s="153"/>
      <c r="L187" s="76" t="s">
        <v>15</v>
      </c>
      <c r="M187" s="154"/>
      <c r="N187" s="155"/>
      <c r="O187" s="76" t="s">
        <v>15</v>
      </c>
      <c r="P187" s="154"/>
      <c r="Q187" s="155"/>
      <c r="R187" s="76" t="s">
        <v>15</v>
      </c>
      <c r="S187" s="154"/>
      <c r="T187" s="3"/>
      <c r="U187" s="75" t="s">
        <v>16</v>
      </c>
      <c r="V187" s="3"/>
      <c r="W187" s="228" t="s">
        <v>17</v>
      </c>
      <c r="X187" s="270"/>
      <c r="Y187" s="231"/>
      <c r="AA187" s="62" t="b">
        <f t="shared" si="20"/>
        <v>0</v>
      </c>
      <c r="AB187" s="62" t="b">
        <f t="shared" si="21"/>
        <v>0</v>
      </c>
      <c r="AC187" s="62" t="b">
        <f t="shared" si="22"/>
        <v>0</v>
      </c>
    </row>
    <row r="188" spans="1:29" s="62" customFormat="1" ht="18" customHeight="1" x14ac:dyDescent="0.2">
      <c r="A188" s="104">
        <f t="shared" si="18"/>
        <v>182</v>
      </c>
      <c r="B188" s="406" t="str">
        <f t="shared" si="19"/>
        <v/>
      </c>
      <c r="C188" s="407"/>
      <c r="D188" s="90"/>
      <c r="E188" s="1"/>
      <c r="F188" s="76" t="s">
        <v>15</v>
      </c>
      <c r="G188" s="2"/>
      <c r="H188" s="158">
        <f t="shared" si="24"/>
        <v>0</v>
      </c>
      <c r="I188" s="76" t="s">
        <v>15</v>
      </c>
      <c r="J188" s="162">
        <f t="shared" si="23"/>
        <v>0</v>
      </c>
      <c r="K188" s="153"/>
      <c r="L188" s="76" t="s">
        <v>15</v>
      </c>
      <c r="M188" s="154"/>
      <c r="N188" s="155"/>
      <c r="O188" s="76" t="s">
        <v>15</v>
      </c>
      <c r="P188" s="154"/>
      <c r="Q188" s="155"/>
      <c r="R188" s="76" t="s">
        <v>15</v>
      </c>
      <c r="S188" s="154"/>
      <c r="T188" s="3"/>
      <c r="U188" s="75" t="s">
        <v>16</v>
      </c>
      <c r="V188" s="3"/>
      <c r="W188" s="228" t="s">
        <v>17</v>
      </c>
      <c r="X188" s="270"/>
      <c r="Y188" s="231"/>
      <c r="AA188" s="62" t="b">
        <f t="shared" si="20"/>
        <v>0</v>
      </c>
      <c r="AB188" s="62" t="b">
        <f t="shared" si="21"/>
        <v>0</v>
      </c>
      <c r="AC188" s="62" t="b">
        <f t="shared" si="22"/>
        <v>0</v>
      </c>
    </row>
    <row r="189" spans="1:29" s="62" customFormat="1" ht="18" customHeight="1" x14ac:dyDescent="0.2">
      <c r="A189" s="104">
        <f t="shared" si="18"/>
        <v>183</v>
      </c>
      <c r="B189" s="406" t="str">
        <f t="shared" si="19"/>
        <v/>
      </c>
      <c r="C189" s="407"/>
      <c r="D189" s="90"/>
      <c r="E189" s="1"/>
      <c r="F189" s="76" t="s">
        <v>15</v>
      </c>
      <c r="G189" s="2"/>
      <c r="H189" s="158">
        <f t="shared" si="24"/>
        <v>0</v>
      </c>
      <c r="I189" s="76" t="s">
        <v>15</v>
      </c>
      <c r="J189" s="162">
        <f t="shared" si="23"/>
        <v>0</v>
      </c>
      <c r="K189" s="153"/>
      <c r="L189" s="76" t="s">
        <v>15</v>
      </c>
      <c r="M189" s="154"/>
      <c r="N189" s="155"/>
      <c r="O189" s="76" t="s">
        <v>15</v>
      </c>
      <c r="P189" s="154"/>
      <c r="Q189" s="155"/>
      <c r="R189" s="76" t="s">
        <v>15</v>
      </c>
      <c r="S189" s="154"/>
      <c r="T189" s="3"/>
      <c r="U189" s="75" t="s">
        <v>16</v>
      </c>
      <c r="V189" s="3"/>
      <c r="W189" s="228" t="s">
        <v>17</v>
      </c>
      <c r="X189" s="270"/>
      <c r="Y189" s="231"/>
      <c r="AA189" s="62" t="b">
        <f t="shared" si="20"/>
        <v>0</v>
      </c>
      <c r="AB189" s="62" t="b">
        <f t="shared" si="21"/>
        <v>0</v>
      </c>
      <c r="AC189" s="62" t="b">
        <f t="shared" si="22"/>
        <v>0</v>
      </c>
    </row>
    <row r="190" spans="1:29" s="62" customFormat="1" ht="18" customHeight="1" x14ac:dyDescent="0.2">
      <c r="A190" s="104">
        <f t="shared" si="18"/>
        <v>184</v>
      </c>
      <c r="B190" s="406" t="str">
        <f t="shared" si="19"/>
        <v/>
      </c>
      <c r="C190" s="407"/>
      <c r="D190" s="90"/>
      <c r="E190" s="1"/>
      <c r="F190" s="76" t="s">
        <v>15</v>
      </c>
      <c r="G190" s="2"/>
      <c r="H190" s="158">
        <f t="shared" si="24"/>
        <v>0</v>
      </c>
      <c r="I190" s="76" t="s">
        <v>15</v>
      </c>
      <c r="J190" s="162">
        <f t="shared" si="23"/>
        <v>0</v>
      </c>
      <c r="K190" s="153"/>
      <c r="L190" s="76" t="s">
        <v>15</v>
      </c>
      <c r="M190" s="154"/>
      <c r="N190" s="155"/>
      <c r="O190" s="76" t="s">
        <v>15</v>
      </c>
      <c r="P190" s="154"/>
      <c r="Q190" s="155"/>
      <c r="R190" s="76" t="s">
        <v>15</v>
      </c>
      <c r="S190" s="154"/>
      <c r="T190" s="3"/>
      <c r="U190" s="75" t="s">
        <v>16</v>
      </c>
      <c r="V190" s="3"/>
      <c r="W190" s="228" t="s">
        <v>17</v>
      </c>
      <c r="X190" s="270"/>
      <c r="Y190" s="231"/>
      <c r="AA190" s="62" t="b">
        <f t="shared" si="20"/>
        <v>0</v>
      </c>
      <c r="AB190" s="62" t="b">
        <f t="shared" si="21"/>
        <v>0</v>
      </c>
      <c r="AC190" s="62" t="b">
        <f t="shared" si="22"/>
        <v>0</v>
      </c>
    </row>
    <row r="191" spans="1:29" s="62" customFormat="1" ht="18" customHeight="1" x14ac:dyDescent="0.2">
      <c r="A191" s="104">
        <f t="shared" si="18"/>
        <v>185</v>
      </c>
      <c r="B191" s="406" t="str">
        <f t="shared" si="19"/>
        <v/>
      </c>
      <c r="C191" s="407"/>
      <c r="D191" s="90"/>
      <c r="E191" s="1"/>
      <c r="F191" s="76" t="s">
        <v>15</v>
      </c>
      <c r="G191" s="2"/>
      <c r="H191" s="158">
        <f t="shared" si="24"/>
        <v>0</v>
      </c>
      <c r="I191" s="76" t="s">
        <v>15</v>
      </c>
      <c r="J191" s="162">
        <f t="shared" si="23"/>
        <v>0</v>
      </c>
      <c r="K191" s="153"/>
      <c r="L191" s="76" t="s">
        <v>15</v>
      </c>
      <c r="M191" s="154"/>
      <c r="N191" s="155"/>
      <c r="O191" s="76" t="s">
        <v>15</v>
      </c>
      <c r="P191" s="154"/>
      <c r="Q191" s="155"/>
      <c r="R191" s="76" t="s">
        <v>15</v>
      </c>
      <c r="S191" s="154"/>
      <c r="T191" s="3"/>
      <c r="U191" s="75" t="s">
        <v>16</v>
      </c>
      <c r="V191" s="3"/>
      <c r="W191" s="228" t="s">
        <v>17</v>
      </c>
      <c r="X191" s="270"/>
      <c r="Y191" s="231"/>
      <c r="AA191" s="62" t="b">
        <f t="shared" si="20"/>
        <v>0</v>
      </c>
      <c r="AB191" s="62" t="b">
        <f t="shared" si="21"/>
        <v>0</v>
      </c>
      <c r="AC191" s="62" t="b">
        <f t="shared" si="22"/>
        <v>0</v>
      </c>
    </row>
    <row r="192" spans="1:29" s="62" customFormat="1" ht="18" customHeight="1" x14ac:dyDescent="0.2">
      <c r="A192" s="104">
        <f t="shared" si="18"/>
        <v>186</v>
      </c>
      <c r="B192" s="406" t="str">
        <f t="shared" si="19"/>
        <v/>
      </c>
      <c r="C192" s="407"/>
      <c r="D192" s="90"/>
      <c r="E192" s="1"/>
      <c r="F192" s="76" t="s">
        <v>15</v>
      </c>
      <c r="G192" s="2"/>
      <c r="H192" s="158">
        <f t="shared" si="24"/>
        <v>0</v>
      </c>
      <c r="I192" s="76" t="s">
        <v>15</v>
      </c>
      <c r="J192" s="162">
        <f t="shared" si="23"/>
        <v>0</v>
      </c>
      <c r="K192" s="153"/>
      <c r="L192" s="76" t="s">
        <v>15</v>
      </c>
      <c r="M192" s="154"/>
      <c r="N192" s="155"/>
      <c r="O192" s="76" t="s">
        <v>15</v>
      </c>
      <c r="P192" s="154"/>
      <c r="Q192" s="155"/>
      <c r="R192" s="76" t="s">
        <v>15</v>
      </c>
      <c r="S192" s="154"/>
      <c r="T192" s="3"/>
      <c r="U192" s="75" t="s">
        <v>16</v>
      </c>
      <c r="V192" s="3"/>
      <c r="W192" s="228" t="s">
        <v>17</v>
      </c>
      <c r="X192" s="270"/>
      <c r="Y192" s="231"/>
      <c r="AA192" s="62" t="b">
        <f t="shared" si="20"/>
        <v>0</v>
      </c>
      <c r="AB192" s="62" t="b">
        <f t="shared" si="21"/>
        <v>0</v>
      </c>
      <c r="AC192" s="62" t="b">
        <f t="shared" si="22"/>
        <v>0</v>
      </c>
    </row>
    <row r="193" spans="1:29" s="62" customFormat="1" ht="18" customHeight="1" x14ac:dyDescent="0.2">
      <c r="A193" s="104">
        <f t="shared" si="18"/>
        <v>187</v>
      </c>
      <c r="B193" s="406" t="str">
        <f t="shared" si="19"/>
        <v/>
      </c>
      <c r="C193" s="407"/>
      <c r="D193" s="90"/>
      <c r="E193" s="1"/>
      <c r="F193" s="76" t="s">
        <v>15</v>
      </c>
      <c r="G193" s="2"/>
      <c r="H193" s="158">
        <f t="shared" si="24"/>
        <v>0</v>
      </c>
      <c r="I193" s="76" t="s">
        <v>15</v>
      </c>
      <c r="J193" s="162">
        <f t="shared" si="23"/>
        <v>0</v>
      </c>
      <c r="K193" s="153"/>
      <c r="L193" s="76" t="s">
        <v>15</v>
      </c>
      <c r="M193" s="154"/>
      <c r="N193" s="155"/>
      <c r="O193" s="76" t="s">
        <v>15</v>
      </c>
      <c r="P193" s="154"/>
      <c r="Q193" s="155"/>
      <c r="R193" s="76" t="s">
        <v>15</v>
      </c>
      <c r="S193" s="154"/>
      <c r="T193" s="3"/>
      <c r="U193" s="75" t="s">
        <v>16</v>
      </c>
      <c r="V193" s="3"/>
      <c r="W193" s="228" t="s">
        <v>17</v>
      </c>
      <c r="X193" s="270"/>
      <c r="Y193" s="231"/>
      <c r="AA193" s="62" t="b">
        <f t="shared" si="20"/>
        <v>0</v>
      </c>
      <c r="AB193" s="62" t="b">
        <f t="shared" si="21"/>
        <v>0</v>
      </c>
      <c r="AC193" s="62" t="b">
        <f t="shared" si="22"/>
        <v>0</v>
      </c>
    </row>
    <row r="194" spans="1:29" s="62" customFormat="1" ht="18" customHeight="1" x14ac:dyDescent="0.2">
      <c r="A194" s="104">
        <f t="shared" si="18"/>
        <v>188</v>
      </c>
      <c r="B194" s="406" t="str">
        <f t="shared" si="19"/>
        <v/>
      </c>
      <c r="C194" s="407"/>
      <c r="D194" s="90"/>
      <c r="E194" s="1"/>
      <c r="F194" s="76" t="s">
        <v>15</v>
      </c>
      <c r="G194" s="2"/>
      <c r="H194" s="158">
        <f t="shared" si="24"/>
        <v>0</v>
      </c>
      <c r="I194" s="76" t="s">
        <v>15</v>
      </c>
      <c r="J194" s="162">
        <f t="shared" si="23"/>
        <v>0</v>
      </c>
      <c r="K194" s="153"/>
      <c r="L194" s="76" t="s">
        <v>15</v>
      </c>
      <c r="M194" s="154"/>
      <c r="N194" s="155"/>
      <c r="O194" s="76" t="s">
        <v>15</v>
      </c>
      <c r="P194" s="154"/>
      <c r="Q194" s="155"/>
      <c r="R194" s="76" t="s">
        <v>15</v>
      </c>
      <c r="S194" s="154"/>
      <c r="T194" s="3"/>
      <c r="U194" s="75" t="s">
        <v>16</v>
      </c>
      <c r="V194" s="3"/>
      <c r="W194" s="228" t="s">
        <v>17</v>
      </c>
      <c r="X194" s="270"/>
      <c r="Y194" s="231"/>
      <c r="AA194" s="62" t="b">
        <f t="shared" si="20"/>
        <v>0</v>
      </c>
      <c r="AB194" s="62" t="b">
        <f t="shared" si="21"/>
        <v>0</v>
      </c>
      <c r="AC194" s="62" t="b">
        <f t="shared" si="22"/>
        <v>0</v>
      </c>
    </row>
    <row r="195" spans="1:29" s="62" customFormat="1" ht="18" customHeight="1" x14ac:dyDescent="0.2">
      <c r="A195" s="104">
        <f t="shared" si="18"/>
        <v>189</v>
      </c>
      <c r="B195" s="406" t="str">
        <f t="shared" si="19"/>
        <v/>
      </c>
      <c r="C195" s="407"/>
      <c r="D195" s="90"/>
      <c r="E195" s="1"/>
      <c r="F195" s="76" t="s">
        <v>15</v>
      </c>
      <c r="G195" s="2"/>
      <c r="H195" s="158">
        <f t="shared" si="24"/>
        <v>0</v>
      </c>
      <c r="I195" s="76" t="s">
        <v>15</v>
      </c>
      <c r="J195" s="162">
        <f t="shared" si="23"/>
        <v>0</v>
      </c>
      <c r="K195" s="153"/>
      <c r="L195" s="76" t="s">
        <v>15</v>
      </c>
      <c r="M195" s="154"/>
      <c r="N195" s="155"/>
      <c r="O195" s="76" t="s">
        <v>15</v>
      </c>
      <c r="P195" s="154"/>
      <c r="Q195" s="155"/>
      <c r="R195" s="76" t="s">
        <v>15</v>
      </c>
      <c r="S195" s="154"/>
      <c r="T195" s="3"/>
      <c r="U195" s="75" t="s">
        <v>16</v>
      </c>
      <c r="V195" s="3"/>
      <c r="W195" s="228" t="s">
        <v>17</v>
      </c>
      <c r="X195" s="270"/>
      <c r="Y195" s="231"/>
      <c r="AA195" s="62" t="b">
        <f t="shared" si="20"/>
        <v>0</v>
      </c>
      <c r="AB195" s="62" t="b">
        <f t="shared" si="21"/>
        <v>0</v>
      </c>
      <c r="AC195" s="62" t="b">
        <f t="shared" si="22"/>
        <v>0</v>
      </c>
    </row>
    <row r="196" spans="1:29" s="62" customFormat="1" ht="18" customHeight="1" x14ac:dyDescent="0.2">
      <c r="A196" s="104">
        <f t="shared" si="18"/>
        <v>190</v>
      </c>
      <c r="B196" s="406" t="str">
        <f t="shared" si="19"/>
        <v/>
      </c>
      <c r="C196" s="407"/>
      <c r="D196" s="90"/>
      <c r="E196" s="1"/>
      <c r="F196" s="76" t="s">
        <v>15</v>
      </c>
      <c r="G196" s="2"/>
      <c r="H196" s="158">
        <f t="shared" si="24"/>
        <v>0</v>
      </c>
      <c r="I196" s="76" t="s">
        <v>15</v>
      </c>
      <c r="J196" s="162">
        <f t="shared" si="23"/>
        <v>0</v>
      </c>
      <c r="K196" s="153"/>
      <c r="L196" s="76" t="s">
        <v>15</v>
      </c>
      <c r="M196" s="154"/>
      <c r="N196" s="155"/>
      <c r="O196" s="76" t="s">
        <v>15</v>
      </c>
      <c r="P196" s="154"/>
      <c r="Q196" s="155"/>
      <c r="R196" s="76" t="s">
        <v>15</v>
      </c>
      <c r="S196" s="154"/>
      <c r="T196" s="3"/>
      <c r="U196" s="75" t="s">
        <v>16</v>
      </c>
      <c r="V196" s="3"/>
      <c r="W196" s="228" t="s">
        <v>17</v>
      </c>
      <c r="X196" s="270"/>
      <c r="Y196" s="231"/>
      <c r="AA196" s="62" t="b">
        <f t="shared" si="20"/>
        <v>0</v>
      </c>
      <c r="AB196" s="62" t="b">
        <f t="shared" si="21"/>
        <v>0</v>
      </c>
      <c r="AC196" s="62" t="b">
        <f t="shared" si="22"/>
        <v>0</v>
      </c>
    </row>
    <row r="197" spans="1:29" s="62" customFormat="1" ht="18" customHeight="1" x14ac:dyDescent="0.2">
      <c r="A197" s="104">
        <f t="shared" si="18"/>
        <v>191</v>
      </c>
      <c r="B197" s="406" t="str">
        <f t="shared" si="19"/>
        <v/>
      </c>
      <c r="C197" s="407"/>
      <c r="D197" s="90"/>
      <c r="E197" s="1"/>
      <c r="F197" s="76" t="s">
        <v>15</v>
      </c>
      <c r="G197" s="2"/>
      <c r="H197" s="158">
        <f t="shared" si="24"/>
        <v>0</v>
      </c>
      <c r="I197" s="76" t="s">
        <v>15</v>
      </c>
      <c r="J197" s="162">
        <f t="shared" si="23"/>
        <v>0</v>
      </c>
      <c r="K197" s="153"/>
      <c r="L197" s="76" t="s">
        <v>15</v>
      </c>
      <c r="M197" s="154"/>
      <c r="N197" s="155"/>
      <c r="O197" s="76" t="s">
        <v>15</v>
      </c>
      <c r="P197" s="154"/>
      <c r="Q197" s="155"/>
      <c r="R197" s="76" t="s">
        <v>15</v>
      </c>
      <c r="S197" s="154"/>
      <c r="T197" s="3"/>
      <c r="U197" s="75" t="s">
        <v>16</v>
      </c>
      <c r="V197" s="3"/>
      <c r="W197" s="228" t="s">
        <v>17</v>
      </c>
      <c r="X197" s="270"/>
      <c r="Y197" s="231"/>
      <c r="AA197" s="62" t="b">
        <f t="shared" si="20"/>
        <v>0</v>
      </c>
      <c r="AB197" s="62" t="b">
        <f t="shared" si="21"/>
        <v>0</v>
      </c>
      <c r="AC197" s="62" t="b">
        <f t="shared" si="22"/>
        <v>0</v>
      </c>
    </row>
    <row r="198" spans="1:29" s="62" customFormat="1" ht="18" customHeight="1" x14ac:dyDescent="0.2">
      <c r="A198" s="104">
        <f t="shared" si="18"/>
        <v>192</v>
      </c>
      <c r="B198" s="406" t="str">
        <f t="shared" si="19"/>
        <v/>
      </c>
      <c r="C198" s="407"/>
      <c r="D198" s="90"/>
      <c r="E198" s="1"/>
      <c r="F198" s="76" t="s">
        <v>15</v>
      </c>
      <c r="G198" s="2"/>
      <c r="H198" s="158">
        <f t="shared" si="24"/>
        <v>0</v>
      </c>
      <c r="I198" s="76" t="s">
        <v>15</v>
      </c>
      <c r="J198" s="162">
        <f t="shared" si="23"/>
        <v>0</v>
      </c>
      <c r="K198" s="153"/>
      <c r="L198" s="76" t="s">
        <v>15</v>
      </c>
      <c r="M198" s="154"/>
      <c r="N198" s="155"/>
      <c r="O198" s="76" t="s">
        <v>15</v>
      </c>
      <c r="P198" s="154"/>
      <c r="Q198" s="155"/>
      <c r="R198" s="76" t="s">
        <v>15</v>
      </c>
      <c r="S198" s="154"/>
      <c r="T198" s="3"/>
      <c r="U198" s="75" t="s">
        <v>16</v>
      </c>
      <c r="V198" s="3"/>
      <c r="W198" s="228" t="s">
        <v>17</v>
      </c>
      <c r="X198" s="270"/>
      <c r="Y198" s="231"/>
      <c r="AA198" s="62" t="b">
        <f t="shared" si="20"/>
        <v>0</v>
      </c>
      <c r="AB198" s="62" t="b">
        <f t="shared" si="21"/>
        <v>0</v>
      </c>
      <c r="AC198" s="62" t="b">
        <f t="shared" si="22"/>
        <v>0</v>
      </c>
    </row>
    <row r="199" spans="1:29" s="62" customFormat="1" ht="18" customHeight="1" x14ac:dyDescent="0.2">
      <c r="A199" s="104">
        <f t="shared" si="18"/>
        <v>193</v>
      </c>
      <c r="B199" s="406" t="str">
        <f t="shared" si="19"/>
        <v/>
      </c>
      <c r="C199" s="407"/>
      <c r="D199" s="90"/>
      <c r="E199" s="1"/>
      <c r="F199" s="76" t="s">
        <v>15</v>
      </c>
      <c r="G199" s="2"/>
      <c r="H199" s="158">
        <f t="shared" si="24"/>
        <v>0</v>
      </c>
      <c r="I199" s="76" t="s">
        <v>15</v>
      </c>
      <c r="J199" s="162">
        <f t="shared" si="23"/>
        <v>0</v>
      </c>
      <c r="K199" s="153"/>
      <c r="L199" s="76" t="s">
        <v>15</v>
      </c>
      <c r="M199" s="154"/>
      <c r="N199" s="155"/>
      <c r="O199" s="76" t="s">
        <v>15</v>
      </c>
      <c r="P199" s="154"/>
      <c r="Q199" s="155"/>
      <c r="R199" s="76" t="s">
        <v>15</v>
      </c>
      <c r="S199" s="154"/>
      <c r="T199" s="3"/>
      <c r="U199" s="75" t="s">
        <v>16</v>
      </c>
      <c r="V199" s="3"/>
      <c r="W199" s="228" t="s">
        <v>17</v>
      </c>
      <c r="X199" s="270"/>
      <c r="Y199" s="231"/>
      <c r="AA199" s="62" t="b">
        <f t="shared" si="20"/>
        <v>0</v>
      </c>
      <c r="AB199" s="62" t="b">
        <f t="shared" si="21"/>
        <v>0</v>
      </c>
      <c r="AC199" s="62" t="b">
        <f t="shared" si="22"/>
        <v>0</v>
      </c>
    </row>
    <row r="200" spans="1:29" s="62" customFormat="1" ht="18" customHeight="1" x14ac:dyDescent="0.2">
      <c r="A200" s="104">
        <f t="shared" si="18"/>
        <v>194</v>
      </c>
      <c r="B200" s="406" t="str">
        <f t="shared" si="19"/>
        <v/>
      </c>
      <c r="C200" s="407"/>
      <c r="D200" s="90"/>
      <c r="E200" s="1"/>
      <c r="F200" s="76" t="s">
        <v>15</v>
      </c>
      <c r="G200" s="2"/>
      <c r="H200" s="158">
        <f t="shared" si="24"/>
        <v>0</v>
      </c>
      <c r="I200" s="76" t="s">
        <v>15</v>
      </c>
      <c r="J200" s="162">
        <f t="shared" si="23"/>
        <v>0</v>
      </c>
      <c r="K200" s="153"/>
      <c r="L200" s="76" t="s">
        <v>15</v>
      </c>
      <c r="M200" s="154"/>
      <c r="N200" s="155"/>
      <c r="O200" s="76" t="s">
        <v>15</v>
      </c>
      <c r="P200" s="154"/>
      <c r="Q200" s="155"/>
      <c r="R200" s="76" t="s">
        <v>15</v>
      </c>
      <c r="S200" s="154"/>
      <c r="T200" s="3"/>
      <c r="U200" s="75" t="s">
        <v>16</v>
      </c>
      <c r="V200" s="3"/>
      <c r="W200" s="228" t="s">
        <v>17</v>
      </c>
      <c r="X200" s="270"/>
      <c r="Y200" s="231"/>
      <c r="AA200" s="62" t="b">
        <f t="shared" si="20"/>
        <v>0</v>
      </c>
      <c r="AB200" s="62" t="b">
        <f t="shared" si="21"/>
        <v>0</v>
      </c>
      <c r="AC200" s="62" t="b">
        <f t="shared" si="22"/>
        <v>0</v>
      </c>
    </row>
    <row r="201" spans="1:29" s="62" customFormat="1" ht="18" customHeight="1" x14ac:dyDescent="0.2">
      <c r="A201" s="104">
        <f t="shared" ref="A201:A206" si="25">A200+1</f>
        <v>195</v>
      </c>
      <c r="B201" s="406" t="str">
        <f t="shared" ref="B201:B206" si="26">IF(AA201=1,"won",IF(AB201=1,"tied",IF(AC201=1,"lost","")))</f>
        <v/>
      </c>
      <c r="C201" s="407"/>
      <c r="D201" s="90"/>
      <c r="E201" s="1"/>
      <c r="F201" s="76" t="s">
        <v>15</v>
      </c>
      <c r="G201" s="2"/>
      <c r="H201" s="158">
        <f t="shared" si="24"/>
        <v>0</v>
      </c>
      <c r="I201" s="76" t="s">
        <v>15</v>
      </c>
      <c r="J201" s="162">
        <f t="shared" si="23"/>
        <v>0</v>
      </c>
      <c r="K201" s="153"/>
      <c r="L201" s="76" t="s">
        <v>15</v>
      </c>
      <c r="M201" s="154"/>
      <c r="N201" s="155"/>
      <c r="O201" s="76" t="s">
        <v>15</v>
      </c>
      <c r="P201" s="154"/>
      <c r="Q201" s="155"/>
      <c r="R201" s="76" t="s">
        <v>15</v>
      </c>
      <c r="S201" s="154"/>
      <c r="T201" s="3"/>
      <c r="U201" s="75" t="s">
        <v>16</v>
      </c>
      <c r="V201" s="3"/>
      <c r="W201" s="228" t="s">
        <v>17</v>
      </c>
      <c r="X201" s="270"/>
      <c r="Y201" s="231"/>
      <c r="AA201" s="62" t="b">
        <f t="shared" ref="AA201:AA206" si="27">IF(E201&gt;G201,IF(G201&lt;&gt;"",1))</f>
        <v>0</v>
      </c>
      <c r="AB201" s="62" t="b">
        <f t="shared" ref="AB201:AB206" si="28">IF(E201=G201,IF(G201&lt;&gt;"",1))</f>
        <v>0</v>
      </c>
      <c r="AC201" s="62" t="b">
        <f t="shared" ref="AC201:AC206" si="29">IF(E201&lt;G201,IF(E201&lt;&gt;"",1))</f>
        <v>0</v>
      </c>
    </row>
    <row r="202" spans="1:29" s="62" customFormat="1" ht="18" customHeight="1" x14ac:dyDescent="0.2">
      <c r="A202" s="104">
        <f t="shared" si="25"/>
        <v>196</v>
      </c>
      <c r="B202" s="406" t="str">
        <f t="shared" si="26"/>
        <v/>
      </c>
      <c r="C202" s="407"/>
      <c r="D202" s="90"/>
      <c r="E202" s="1"/>
      <c r="F202" s="76" t="s">
        <v>15</v>
      </c>
      <c r="G202" s="2"/>
      <c r="H202" s="158">
        <f t="shared" si="24"/>
        <v>0</v>
      </c>
      <c r="I202" s="76" t="s">
        <v>15</v>
      </c>
      <c r="J202" s="162">
        <f t="shared" si="23"/>
        <v>0</v>
      </c>
      <c r="K202" s="153"/>
      <c r="L202" s="76" t="s">
        <v>15</v>
      </c>
      <c r="M202" s="154"/>
      <c r="N202" s="155"/>
      <c r="O202" s="76" t="s">
        <v>15</v>
      </c>
      <c r="P202" s="154"/>
      <c r="Q202" s="155"/>
      <c r="R202" s="76" t="s">
        <v>15</v>
      </c>
      <c r="S202" s="154"/>
      <c r="T202" s="3"/>
      <c r="U202" s="75" t="s">
        <v>16</v>
      </c>
      <c r="V202" s="3"/>
      <c r="W202" s="228" t="s">
        <v>17</v>
      </c>
      <c r="X202" s="270"/>
      <c r="Y202" s="231"/>
      <c r="AA202" s="62" t="b">
        <f t="shared" si="27"/>
        <v>0</v>
      </c>
      <c r="AB202" s="62" t="b">
        <f t="shared" si="28"/>
        <v>0</v>
      </c>
      <c r="AC202" s="62" t="b">
        <f t="shared" si="29"/>
        <v>0</v>
      </c>
    </row>
    <row r="203" spans="1:29" s="62" customFormat="1" ht="18" customHeight="1" x14ac:dyDescent="0.2">
      <c r="A203" s="104">
        <f t="shared" si="25"/>
        <v>197</v>
      </c>
      <c r="B203" s="406" t="str">
        <f t="shared" si="26"/>
        <v/>
      </c>
      <c r="C203" s="407"/>
      <c r="D203" s="90"/>
      <c r="E203" s="1"/>
      <c r="F203" s="76" t="s">
        <v>15</v>
      </c>
      <c r="G203" s="2"/>
      <c r="H203" s="158">
        <f t="shared" si="24"/>
        <v>0</v>
      </c>
      <c r="I203" s="76" t="s">
        <v>15</v>
      </c>
      <c r="J203" s="162">
        <f t="shared" si="23"/>
        <v>0</v>
      </c>
      <c r="K203" s="153"/>
      <c r="L203" s="76" t="s">
        <v>15</v>
      </c>
      <c r="M203" s="154"/>
      <c r="N203" s="155"/>
      <c r="O203" s="76" t="s">
        <v>15</v>
      </c>
      <c r="P203" s="154"/>
      <c r="Q203" s="155"/>
      <c r="R203" s="76" t="s">
        <v>15</v>
      </c>
      <c r="S203" s="154"/>
      <c r="T203" s="3"/>
      <c r="U203" s="75" t="s">
        <v>16</v>
      </c>
      <c r="V203" s="3"/>
      <c r="W203" s="228" t="s">
        <v>17</v>
      </c>
      <c r="X203" s="270"/>
      <c r="Y203" s="231"/>
      <c r="AA203" s="62" t="b">
        <f t="shared" si="27"/>
        <v>0</v>
      </c>
      <c r="AB203" s="62" t="b">
        <f t="shared" si="28"/>
        <v>0</v>
      </c>
      <c r="AC203" s="62" t="b">
        <f t="shared" si="29"/>
        <v>0</v>
      </c>
    </row>
    <row r="204" spans="1:29" s="62" customFormat="1" ht="18" customHeight="1" x14ac:dyDescent="0.2">
      <c r="A204" s="104">
        <f t="shared" si="25"/>
        <v>198</v>
      </c>
      <c r="B204" s="406" t="str">
        <f t="shared" si="26"/>
        <v/>
      </c>
      <c r="C204" s="407"/>
      <c r="D204" s="90"/>
      <c r="E204" s="1"/>
      <c r="F204" s="76" t="s">
        <v>15</v>
      </c>
      <c r="G204" s="2"/>
      <c r="H204" s="158">
        <f t="shared" si="24"/>
        <v>0</v>
      </c>
      <c r="I204" s="76" t="s">
        <v>15</v>
      </c>
      <c r="J204" s="162">
        <f t="shared" si="23"/>
        <v>0</v>
      </c>
      <c r="K204" s="153"/>
      <c r="L204" s="76" t="s">
        <v>15</v>
      </c>
      <c r="M204" s="154"/>
      <c r="N204" s="155"/>
      <c r="O204" s="76" t="s">
        <v>15</v>
      </c>
      <c r="P204" s="154"/>
      <c r="Q204" s="155"/>
      <c r="R204" s="76" t="s">
        <v>15</v>
      </c>
      <c r="S204" s="154"/>
      <c r="T204" s="3"/>
      <c r="U204" s="75" t="s">
        <v>16</v>
      </c>
      <c r="V204" s="3"/>
      <c r="W204" s="228" t="s">
        <v>17</v>
      </c>
      <c r="X204" s="270"/>
      <c r="Y204" s="231"/>
      <c r="AA204" s="62" t="b">
        <f t="shared" si="27"/>
        <v>0</v>
      </c>
      <c r="AB204" s="62" t="b">
        <f t="shared" si="28"/>
        <v>0</v>
      </c>
      <c r="AC204" s="62" t="b">
        <f t="shared" si="29"/>
        <v>0</v>
      </c>
    </row>
    <row r="205" spans="1:29" s="62" customFormat="1" ht="18" customHeight="1" x14ac:dyDescent="0.2">
      <c r="A205" s="104">
        <f t="shared" si="25"/>
        <v>199</v>
      </c>
      <c r="B205" s="406" t="str">
        <f t="shared" si="26"/>
        <v/>
      </c>
      <c r="C205" s="407"/>
      <c r="D205" s="90"/>
      <c r="E205" s="1"/>
      <c r="F205" s="76" t="s">
        <v>15</v>
      </c>
      <c r="G205" s="2"/>
      <c r="H205" s="158">
        <f t="shared" si="24"/>
        <v>0</v>
      </c>
      <c r="I205" s="76" t="s">
        <v>15</v>
      </c>
      <c r="J205" s="162">
        <f t="shared" si="23"/>
        <v>0</v>
      </c>
      <c r="K205" s="153"/>
      <c r="L205" s="76" t="s">
        <v>15</v>
      </c>
      <c r="M205" s="154"/>
      <c r="N205" s="155"/>
      <c r="O205" s="76" t="s">
        <v>15</v>
      </c>
      <c r="P205" s="154"/>
      <c r="Q205" s="155"/>
      <c r="R205" s="76" t="s">
        <v>15</v>
      </c>
      <c r="S205" s="154"/>
      <c r="T205" s="3"/>
      <c r="U205" s="75" t="s">
        <v>16</v>
      </c>
      <c r="V205" s="3"/>
      <c r="W205" s="228" t="s">
        <v>17</v>
      </c>
      <c r="X205" s="270"/>
      <c r="Y205" s="231"/>
      <c r="AA205" s="62" t="b">
        <f t="shared" si="27"/>
        <v>0</v>
      </c>
      <c r="AB205" s="62" t="b">
        <f t="shared" si="28"/>
        <v>0</v>
      </c>
      <c r="AC205" s="62" t="b">
        <f t="shared" si="29"/>
        <v>0</v>
      </c>
    </row>
    <row r="206" spans="1:29" s="62" customFormat="1" ht="18" customHeight="1" x14ac:dyDescent="0.2">
      <c r="A206" s="104">
        <f t="shared" si="25"/>
        <v>200</v>
      </c>
      <c r="B206" s="406" t="str">
        <f t="shared" si="26"/>
        <v/>
      </c>
      <c r="C206" s="407"/>
      <c r="D206" s="90"/>
      <c r="E206" s="1"/>
      <c r="F206" s="76" t="s">
        <v>15</v>
      </c>
      <c r="G206" s="2"/>
      <c r="H206" s="158">
        <f t="shared" si="24"/>
        <v>0</v>
      </c>
      <c r="I206" s="76" t="s">
        <v>15</v>
      </c>
      <c r="J206" s="162">
        <f t="shared" si="23"/>
        <v>0</v>
      </c>
      <c r="K206" s="153"/>
      <c r="L206" s="76" t="s">
        <v>15</v>
      </c>
      <c r="M206" s="154"/>
      <c r="N206" s="155"/>
      <c r="O206" s="76" t="s">
        <v>15</v>
      </c>
      <c r="P206" s="154"/>
      <c r="Q206" s="155"/>
      <c r="R206" s="76" t="s">
        <v>15</v>
      </c>
      <c r="S206" s="154"/>
      <c r="T206" s="3"/>
      <c r="U206" s="75" t="s">
        <v>16</v>
      </c>
      <c r="V206" s="3"/>
      <c r="W206" s="228" t="s">
        <v>17</v>
      </c>
      <c r="X206" s="270"/>
      <c r="Y206" s="231"/>
      <c r="AA206" s="62" t="b">
        <f t="shared" si="27"/>
        <v>0</v>
      </c>
      <c r="AB206" s="62" t="b">
        <f t="shared" si="28"/>
        <v>0</v>
      </c>
      <c r="AC206" s="62" t="b">
        <f t="shared" si="29"/>
        <v>0</v>
      </c>
    </row>
  </sheetData>
  <sheetProtection password="9FA7" sheet="1" objects="1" scenarios="1"/>
  <dataConsolidate/>
  <mergeCells count="203">
    <mergeCell ref="B9:C9"/>
    <mergeCell ref="B10:C10"/>
    <mergeCell ref="B11:C11"/>
    <mergeCell ref="B15:C15"/>
    <mergeCell ref="B12:C12"/>
    <mergeCell ref="V5:W5"/>
    <mergeCell ref="A5:C5"/>
    <mergeCell ref="T5:U5"/>
    <mergeCell ref="B7:C7"/>
    <mergeCell ref="B8:C8"/>
    <mergeCell ref="B13:C13"/>
    <mergeCell ref="B14:C14"/>
    <mergeCell ref="B29:C29"/>
    <mergeCell ref="B16:C16"/>
    <mergeCell ref="B17:C17"/>
    <mergeCell ref="B18:C18"/>
    <mergeCell ref="B19:C19"/>
    <mergeCell ref="B20:C20"/>
    <mergeCell ref="B21:C21"/>
    <mergeCell ref="B28:C28"/>
    <mergeCell ref="B23:C23"/>
    <mergeCell ref="B24:C24"/>
    <mergeCell ref="B25:C25"/>
    <mergeCell ref="B26:C26"/>
    <mergeCell ref="B27:C27"/>
    <mergeCell ref="B22:C22"/>
    <mergeCell ref="B30:C30"/>
    <mergeCell ref="B54:C54"/>
    <mergeCell ref="B55:C55"/>
    <mergeCell ref="B56:C56"/>
    <mergeCell ref="B57:C57"/>
    <mergeCell ref="B58:C58"/>
    <mergeCell ref="B53:C53"/>
    <mergeCell ref="B45:C45"/>
    <mergeCell ref="B46:C46"/>
    <mergeCell ref="B31:C31"/>
    <mergeCell ref="B32:C32"/>
    <mergeCell ref="B33:C33"/>
    <mergeCell ref="B34:C34"/>
    <mergeCell ref="B35:C35"/>
    <mergeCell ref="B36:C36"/>
    <mergeCell ref="B37:C37"/>
    <mergeCell ref="B38:C38"/>
    <mergeCell ref="B39:C39"/>
    <mergeCell ref="B40:C40"/>
    <mergeCell ref="B41:C41"/>
    <mergeCell ref="B42:C42"/>
    <mergeCell ref="B43:C43"/>
    <mergeCell ref="B59:C59"/>
    <mergeCell ref="B44:C44"/>
    <mergeCell ref="B61:C61"/>
    <mergeCell ref="B62:C62"/>
    <mergeCell ref="B47:C47"/>
    <mergeCell ref="B48:C48"/>
    <mergeCell ref="B49:C49"/>
    <mergeCell ref="B50:C50"/>
    <mergeCell ref="B51:C51"/>
    <mergeCell ref="B52:C52"/>
    <mergeCell ref="B60:C60"/>
    <mergeCell ref="B77:C77"/>
    <mergeCell ref="B78:C78"/>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93:C93"/>
    <mergeCell ref="B94:C94"/>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109:C109"/>
    <mergeCell ref="B110:C110"/>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25:C125"/>
    <mergeCell ref="B126:C126"/>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41:C141"/>
    <mergeCell ref="B142:C142"/>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57:C157"/>
    <mergeCell ref="B158:C158"/>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92:C192"/>
    <mergeCell ref="B159:C159"/>
    <mergeCell ref="B160:C160"/>
    <mergeCell ref="B161:C161"/>
    <mergeCell ref="B162:C162"/>
    <mergeCell ref="B163:C163"/>
    <mergeCell ref="B164:C164"/>
    <mergeCell ref="B165:C165"/>
    <mergeCell ref="B166:C166"/>
    <mergeCell ref="B183:C183"/>
    <mergeCell ref="B184:C184"/>
    <mergeCell ref="B185:C185"/>
    <mergeCell ref="B186:C186"/>
    <mergeCell ref="B187:C187"/>
    <mergeCell ref="B188:C188"/>
    <mergeCell ref="B181:C181"/>
    <mergeCell ref="B182:C182"/>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206:C206"/>
    <mergeCell ref="B199:C199"/>
    <mergeCell ref="B200:C200"/>
    <mergeCell ref="B201:C201"/>
    <mergeCell ref="B202:C202"/>
    <mergeCell ref="B204:C204"/>
    <mergeCell ref="B205:C205"/>
    <mergeCell ref="B189:C189"/>
    <mergeCell ref="B190:C190"/>
    <mergeCell ref="B193:C193"/>
    <mergeCell ref="B194:C194"/>
    <mergeCell ref="B203:C203"/>
    <mergeCell ref="B195:C195"/>
    <mergeCell ref="B196:C196"/>
    <mergeCell ref="B197:C197"/>
    <mergeCell ref="B198:C198"/>
    <mergeCell ref="B191:C191"/>
  </mergeCells>
  <phoneticPr fontId="0" type="noConversion"/>
  <conditionalFormatting sqref="B7:C206">
    <cfRule type="cellIs" dxfId="2" priority="1" stopIfTrue="1" operator="equal">
      <formula>"won"</formula>
    </cfRule>
    <cfRule type="cellIs" dxfId="1" priority="2" stopIfTrue="1" operator="equal">
      <formula>"lost"</formula>
    </cfRule>
    <cfRule type="cellIs" dxfId="0" priority="3" stopIfTrue="1" operator="equal">
      <formula>"tied"</formula>
    </cfRule>
  </conditionalFormatting>
  <pageMargins left="0.78740157480314965" right="0.78740157480314965" top="0.98425196850393704" bottom="0.98425196850393704" header="0" footer="0"/>
  <pageSetup paperSize="9" pageOrder="overThenDown"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IV199"/>
  <sheetViews>
    <sheetView topLeftCell="A101" workbookViewId="0">
      <selection activeCell="B143" sqref="B143"/>
    </sheetView>
  </sheetViews>
  <sheetFormatPr defaultColWidth="0" defaultRowHeight="12.75" zeroHeight="1" x14ac:dyDescent="0.2"/>
  <cols>
    <col min="1" max="1" width="2.7109375" style="209" customWidth="1"/>
    <col min="2" max="2" width="118.7109375" style="210" customWidth="1"/>
    <col min="3" max="3" width="2.7109375" style="209" customWidth="1"/>
    <col min="4" max="16384" width="9.140625" style="209" hidden="1"/>
  </cols>
  <sheetData>
    <row r="1" spans="1:3" s="77" customFormat="1" x14ac:dyDescent="0.2">
      <c r="B1" s="211" t="s">
        <v>676</v>
      </c>
    </row>
    <row r="2" spans="1:3" s="58" customFormat="1" ht="20.100000000000001" customHeight="1" x14ac:dyDescent="0.2">
      <c r="A2" s="77"/>
      <c r="B2" s="81" t="s">
        <v>443</v>
      </c>
      <c r="C2" s="77"/>
    </row>
    <row r="3" spans="1:3" s="58" customFormat="1" ht="5.0999999999999996" customHeight="1" x14ac:dyDescent="0.2">
      <c r="A3" s="77"/>
      <c r="B3" s="120"/>
      <c r="C3" s="77"/>
    </row>
    <row r="4" spans="1:3" s="58" customFormat="1" ht="12.95" customHeight="1" x14ac:dyDescent="0.2">
      <c r="A4" s="77"/>
      <c r="B4" s="121" t="s">
        <v>633</v>
      </c>
      <c r="C4" s="77"/>
    </row>
    <row r="5" spans="1:3" s="65" customFormat="1" ht="5.25" x14ac:dyDescent="0.15">
      <c r="A5" s="78"/>
      <c r="B5" s="122"/>
      <c r="C5" s="78"/>
    </row>
    <row r="6" spans="1:3" s="58" customFormat="1" ht="26.1" customHeight="1" x14ac:dyDescent="0.2">
      <c r="A6" s="77"/>
      <c r="B6" s="121" t="s">
        <v>651</v>
      </c>
      <c r="C6" s="77"/>
    </row>
    <row r="7" spans="1:3" s="65" customFormat="1" ht="5.25" x14ac:dyDescent="0.15">
      <c r="A7" s="78"/>
      <c r="B7" s="122"/>
      <c r="C7" s="78"/>
    </row>
    <row r="8" spans="1:3" s="58" customFormat="1" ht="26.1" customHeight="1" x14ac:dyDescent="0.2">
      <c r="A8" s="77"/>
      <c r="B8" s="121" t="s">
        <v>636</v>
      </c>
      <c r="C8" s="77"/>
    </row>
    <row r="9" spans="1:3" s="65" customFormat="1" ht="5.25" x14ac:dyDescent="0.15">
      <c r="A9" s="78"/>
      <c r="B9" s="122"/>
      <c r="C9" s="78"/>
    </row>
    <row r="10" spans="1:3" s="58" customFormat="1" ht="12.95" customHeight="1" x14ac:dyDescent="0.2">
      <c r="A10" s="77"/>
      <c r="B10" s="121" t="s">
        <v>635</v>
      </c>
      <c r="C10" s="77"/>
    </row>
    <row r="11" spans="1:3" s="65" customFormat="1" ht="5.25" x14ac:dyDescent="0.15">
      <c r="A11" s="78"/>
      <c r="B11" s="122"/>
      <c r="C11" s="78"/>
    </row>
    <row r="12" spans="1:3" s="58" customFormat="1" ht="12.95" customHeight="1" x14ac:dyDescent="0.2">
      <c r="A12" s="77"/>
      <c r="B12" s="123" t="s">
        <v>639</v>
      </c>
      <c r="C12" s="77"/>
    </row>
    <row r="13" spans="1:3" s="65" customFormat="1" ht="5.25" x14ac:dyDescent="0.15">
      <c r="A13" s="78"/>
      <c r="B13" s="122"/>
      <c r="C13" s="78"/>
    </row>
    <row r="14" spans="1:3" s="58" customFormat="1" ht="26.1" customHeight="1" x14ac:dyDescent="0.2">
      <c r="A14" s="77"/>
      <c r="B14" s="123" t="s">
        <v>641</v>
      </c>
      <c r="C14" s="77"/>
    </row>
    <row r="15" spans="1:3" s="65" customFormat="1" ht="5.25" x14ac:dyDescent="0.15">
      <c r="A15" s="78"/>
      <c r="B15" s="122"/>
      <c r="C15" s="78"/>
    </row>
    <row r="16" spans="1:3" s="58" customFormat="1" ht="38.25" x14ac:dyDescent="0.2">
      <c r="A16" s="77"/>
      <c r="B16" s="274" t="s">
        <v>645</v>
      </c>
      <c r="C16" s="77"/>
    </row>
    <row r="17" spans="1:3" s="65" customFormat="1" ht="5.25" x14ac:dyDescent="0.15">
      <c r="A17" s="78"/>
      <c r="B17" s="122"/>
      <c r="C17" s="78"/>
    </row>
    <row r="18" spans="1:3" s="58" customFormat="1" ht="12.95" customHeight="1" x14ac:dyDescent="0.2">
      <c r="A18" s="77"/>
      <c r="B18" s="123" t="s">
        <v>646</v>
      </c>
      <c r="C18" s="77"/>
    </row>
    <row r="19" spans="1:3" s="65" customFormat="1" ht="5.25" x14ac:dyDescent="0.15">
      <c r="A19" s="78"/>
      <c r="B19" s="122"/>
      <c r="C19" s="78"/>
    </row>
    <row r="20" spans="1:3" s="58" customFormat="1" ht="39" customHeight="1" x14ac:dyDescent="0.2">
      <c r="A20" s="77"/>
      <c r="B20" s="324" t="s">
        <v>800</v>
      </c>
      <c r="C20" s="77"/>
    </row>
    <row r="21" spans="1:3" s="65" customFormat="1" ht="5.25" x14ac:dyDescent="0.15">
      <c r="A21" s="78"/>
      <c r="B21" s="122"/>
      <c r="C21" s="78"/>
    </row>
    <row r="22" spans="1:3" s="58" customFormat="1" ht="39" customHeight="1" x14ac:dyDescent="0.2">
      <c r="A22" s="77"/>
      <c r="B22" s="123" t="s">
        <v>640</v>
      </c>
      <c r="C22" s="77"/>
    </row>
    <row r="23" spans="1:3" s="58" customFormat="1" ht="6.75" customHeight="1" x14ac:dyDescent="0.2">
      <c r="A23" s="77"/>
      <c r="B23" s="123"/>
      <c r="C23" s="77"/>
    </row>
    <row r="24" spans="1:3" s="58" customFormat="1" ht="12.95" customHeight="1" x14ac:dyDescent="0.2">
      <c r="A24" s="77"/>
      <c r="B24" s="123" t="s">
        <v>634</v>
      </c>
      <c r="C24" s="77"/>
    </row>
    <row r="25" spans="1:3" s="58" customFormat="1" ht="5.0999999999999996" customHeight="1" x14ac:dyDescent="0.2">
      <c r="A25" s="77"/>
      <c r="B25" s="123"/>
      <c r="C25" s="77"/>
    </row>
    <row r="26" spans="1:3" s="58" customFormat="1" ht="51" x14ac:dyDescent="0.2">
      <c r="A26" s="77"/>
      <c r="B26" s="274" t="s">
        <v>647</v>
      </c>
      <c r="C26" s="77"/>
    </row>
    <row r="27" spans="1:3" s="58" customFormat="1" ht="5.25" customHeight="1" x14ac:dyDescent="0.2">
      <c r="A27" s="77"/>
      <c r="B27" s="123"/>
      <c r="C27" s="77"/>
    </row>
    <row r="28" spans="1:3" s="58" customFormat="1" ht="25.5" x14ac:dyDescent="0.2">
      <c r="A28" s="77"/>
      <c r="B28" s="123" t="s">
        <v>648</v>
      </c>
      <c r="C28" s="77"/>
    </row>
    <row r="29" spans="1:3" s="58" customFormat="1" ht="4.5" customHeight="1" x14ac:dyDescent="0.2">
      <c r="A29" s="77"/>
      <c r="B29" s="123"/>
      <c r="C29" s="77"/>
    </row>
    <row r="30" spans="1:3" s="58" customFormat="1" ht="26.1" customHeight="1" x14ac:dyDescent="0.2">
      <c r="A30" s="77"/>
      <c r="B30" s="274" t="s">
        <v>649</v>
      </c>
      <c r="C30" s="77"/>
    </row>
    <row r="31" spans="1:3" s="58" customFormat="1" ht="4.5" customHeight="1" x14ac:dyDescent="0.2">
      <c r="A31" s="77"/>
      <c r="B31" s="123"/>
      <c r="C31" s="77"/>
    </row>
    <row r="32" spans="1:3" s="58" customFormat="1" ht="12.95" customHeight="1" x14ac:dyDescent="0.2">
      <c r="A32" s="77"/>
      <c r="B32" s="123" t="s">
        <v>650</v>
      </c>
      <c r="C32" s="77"/>
    </row>
    <row r="33" spans="1:3" s="58" customFormat="1" ht="5.0999999999999996" customHeight="1" x14ac:dyDescent="0.2">
      <c r="A33" s="77"/>
      <c r="B33" s="123"/>
      <c r="C33" s="77"/>
    </row>
    <row r="34" spans="1:3" s="58" customFormat="1" ht="12.95" customHeight="1" x14ac:dyDescent="0.2">
      <c r="A34" s="77"/>
      <c r="B34" s="123"/>
      <c r="C34" s="77"/>
    </row>
    <row r="35" spans="1:3" s="58" customFormat="1" ht="5.0999999999999996" customHeight="1" x14ac:dyDescent="0.2">
      <c r="A35" s="77"/>
      <c r="B35" s="123"/>
      <c r="C35" s="77"/>
    </row>
    <row r="36" spans="1:3" s="58" customFormat="1" ht="12.95" customHeight="1" x14ac:dyDescent="0.2">
      <c r="A36" s="77"/>
      <c r="B36" s="275" t="s">
        <v>674</v>
      </c>
      <c r="C36" s="77"/>
    </row>
    <row r="37" spans="1:3" s="58" customFormat="1" ht="5.0999999999999996" customHeight="1" x14ac:dyDescent="0.2">
      <c r="A37" s="77"/>
      <c r="B37" s="123"/>
      <c r="C37" s="77"/>
    </row>
    <row r="38" spans="1:3" s="58" customFormat="1" ht="12.95" customHeight="1" x14ac:dyDescent="0.2">
      <c r="A38" s="77"/>
      <c r="B38" s="275" t="s">
        <v>797</v>
      </c>
      <c r="C38" s="77"/>
    </row>
    <row r="39" spans="1:3" s="58" customFormat="1" ht="5.0999999999999996" customHeight="1" x14ac:dyDescent="0.2">
      <c r="A39" s="77"/>
      <c r="B39" s="123"/>
      <c r="C39" s="77"/>
    </row>
    <row r="40" spans="1:3" s="58" customFormat="1" ht="12.95" customHeight="1" x14ac:dyDescent="0.2">
      <c r="A40" s="77"/>
      <c r="B40" s="324" t="s">
        <v>799</v>
      </c>
      <c r="C40" s="77"/>
    </row>
    <row r="41" spans="1:3" s="58" customFormat="1" ht="5.0999999999999996" customHeight="1" x14ac:dyDescent="0.2">
      <c r="A41" s="77"/>
      <c r="B41" s="123"/>
      <c r="C41" s="77"/>
    </row>
    <row r="42" spans="1:3" s="58" customFormat="1" ht="5.0999999999999996" customHeight="1" x14ac:dyDescent="0.2">
      <c r="A42" s="77"/>
      <c r="B42" s="123"/>
      <c r="C42" s="77"/>
    </row>
    <row r="43" spans="1:3" s="58" customFormat="1" ht="12.75" customHeight="1" x14ac:dyDescent="0.2">
      <c r="A43" s="77"/>
      <c r="B43" s="275" t="s">
        <v>798</v>
      </c>
      <c r="C43" s="77"/>
    </row>
    <row r="44" spans="1:3" s="58" customFormat="1" ht="5.0999999999999996" customHeight="1" x14ac:dyDescent="0.2">
      <c r="A44" s="77"/>
      <c r="B44" s="123"/>
      <c r="C44" s="77"/>
    </row>
    <row r="45" spans="1:3" s="58" customFormat="1" ht="63.75" x14ac:dyDescent="0.2">
      <c r="A45" s="77"/>
      <c r="B45" s="324" t="s">
        <v>866</v>
      </c>
      <c r="C45" s="77"/>
    </row>
    <row r="46" spans="1:3" s="58" customFormat="1" ht="5.0999999999999996" customHeight="1" x14ac:dyDescent="0.2">
      <c r="A46" s="77"/>
      <c r="B46" s="123"/>
      <c r="C46" s="77"/>
    </row>
    <row r="47" spans="1:3" s="58" customFormat="1" ht="5.0999999999999996" customHeight="1" x14ac:dyDescent="0.2">
      <c r="A47" s="77"/>
      <c r="B47" s="123"/>
      <c r="C47" s="77"/>
    </row>
    <row r="48" spans="1:3" s="58" customFormat="1" ht="12.95" customHeight="1" x14ac:dyDescent="0.2">
      <c r="A48" s="77"/>
      <c r="B48" s="275" t="s">
        <v>801</v>
      </c>
      <c r="C48" s="77"/>
    </row>
    <row r="49" spans="1:3" s="58" customFormat="1" ht="5.0999999999999996" customHeight="1" x14ac:dyDescent="0.2">
      <c r="A49" s="77"/>
      <c r="B49" s="123"/>
      <c r="C49" s="77"/>
    </row>
    <row r="50" spans="1:3" s="58" customFormat="1" x14ac:dyDescent="0.2">
      <c r="A50" s="77"/>
      <c r="B50" s="324" t="s">
        <v>802</v>
      </c>
      <c r="C50" s="77"/>
    </row>
    <row r="51" spans="1:3" s="58" customFormat="1" x14ac:dyDescent="0.2">
      <c r="A51" s="77"/>
      <c r="B51" s="324" t="s">
        <v>803</v>
      </c>
      <c r="C51" s="77"/>
    </row>
    <row r="52" spans="1:3" s="58" customFormat="1" ht="5.0999999999999996" customHeight="1" x14ac:dyDescent="0.2">
      <c r="A52" s="77"/>
      <c r="B52" s="123"/>
      <c r="C52" s="77"/>
    </row>
    <row r="53" spans="1:3" s="58" customFormat="1" ht="5.0999999999999996" customHeight="1" x14ac:dyDescent="0.2">
      <c r="A53" s="77"/>
      <c r="B53" s="123"/>
      <c r="C53" s="77"/>
    </row>
    <row r="54" spans="1:3" s="58" customFormat="1" ht="12.95" customHeight="1" x14ac:dyDescent="0.2">
      <c r="A54" s="77"/>
      <c r="B54" s="275" t="s">
        <v>804</v>
      </c>
      <c r="C54" s="77"/>
    </row>
    <row r="55" spans="1:3" s="58" customFormat="1" ht="5.0999999999999996" customHeight="1" x14ac:dyDescent="0.2">
      <c r="A55" s="77"/>
      <c r="B55" s="123"/>
      <c r="C55" s="77"/>
    </row>
    <row r="56" spans="1:3" s="58" customFormat="1" x14ac:dyDescent="0.2">
      <c r="A56" s="77"/>
      <c r="B56" s="324" t="s">
        <v>805</v>
      </c>
      <c r="C56" s="77"/>
    </row>
    <row r="57" spans="1:3" s="58" customFormat="1" ht="5.0999999999999996" customHeight="1" x14ac:dyDescent="0.2">
      <c r="A57" s="77"/>
      <c r="B57" s="123"/>
      <c r="C57" s="77"/>
    </row>
    <row r="58" spans="1:3" s="58" customFormat="1" ht="5.0999999999999996" customHeight="1" x14ac:dyDescent="0.2">
      <c r="A58" s="77"/>
      <c r="B58" s="123"/>
      <c r="C58" s="77"/>
    </row>
    <row r="59" spans="1:3" s="58" customFormat="1" ht="12.95" customHeight="1" x14ac:dyDescent="0.2">
      <c r="A59" s="77"/>
      <c r="B59" s="275" t="s">
        <v>816</v>
      </c>
      <c r="C59" s="77"/>
    </row>
    <row r="60" spans="1:3" s="58" customFormat="1" ht="5.0999999999999996" customHeight="1" x14ac:dyDescent="0.2">
      <c r="A60" s="77"/>
      <c r="B60" s="123"/>
      <c r="C60" s="77"/>
    </row>
    <row r="61" spans="1:3" s="58" customFormat="1" x14ac:dyDescent="0.2">
      <c r="A61" s="77"/>
      <c r="B61" s="324" t="s">
        <v>811</v>
      </c>
      <c r="C61" s="77"/>
    </row>
    <row r="62" spans="1:3" s="58" customFormat="1" ht="12.75" customHeight="1" x14ac:dyDescent="0.2">
      <c r="A62" s="77"/>
      <c r="B62" s="324" t="s">
        <v>812</v>
      </c>
      <c r="C62" s="77"/>
    </row>
    <row r="63" spans="1:3" s="58" customFormat="1" ht="12.75" customHeight="1" x14ac:dyDescent="0.2">
      <c r="A63" s="77"/>
      <c r="B63" s="324" t="s">
        <v>813</v>
      </c>
      <c r="C63" s="77"/>
    </row>
    <row r="64" spans="1:3" s="58" customFormat="1" ht="12.75" customHeight="1" x14ac:dyDescent="0.2">
      <c r="A64" s="77"/>
      <c r="B64" s="324" t="s">
        <v>814</v>
      </c>
      <c r="C64" s="77"/>
    </row>
    <row r="65" spans="1:256" s="58" customFormat="1" ht="5.0999999999999996" customHeight="1" x14ac:dyDescent="0.2">
      <c r="A65" s="77"/>
      <c r="B65" s="123"/>
      <c r="C65" s="77"/>
    </row>
    <row r="66" spans="1:256" s="58" customFormat="1" ht="12.95" customHeight="1" x14ac:dyDescent="0.2">
      <c r="A66" s="77"/>
      <c r="B66" s="324" t="s">
        <v>815</v>
      </c>
      <c r="C66" s="77"/>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c r="BA66" s="276"/>
      <c r="BB66" s="276"/>
      <c r="BC66" s="276"/>
      <c r="BD66" s="276"/>
      <c r="BE66" s="276"/>
      <c r="BF66" s="276"/>
      <c r="BG66" s="276"/>
      <c r="BH66" s="276"/>
      <c r="BI66" s="276"/>
      <c r="BJ66" s="276"/>
      <c r="BK66" s="276"/>
      <c r="BL66" s="276"/>
      <c r="BM66" s="276"/>
      <c r="BN66" s="276"/>
      <c r="BO66" s="276"/>
      <c r="BP66" s="276"/>
      <c r="BQ66" s="276"/>
      <c r="BR66" s="276"/>
      <c r="BS66" s="276"/>
      <c r="BT66" s="276"/>
      <c r="BU66" s="276"/>
      <c r="BV66" s="276"/>
      <c r="BW66" s="276"/>
      <c r="BX66" s="276"/>
      <c r="BY66" s="276"/>
      <c r="BZ66" s="276"/>
      <c r="CA66" s="276"/>
      <c r="CB66" s="276"/>
      <c r="CC66" s="276"/>
      <c r="CD66" s="276"/>
      <c r="CE66" s="276"/>
      <c r="CF66" s="276"/>
      <c r="CG66" s="276"/>
      <c r="CH66" s="276"/>
      <c r="CI66" s="276"/>
      <c r="CJ66" s="276"/>
      <c r="CK66" s="276"/>
      <c r="CL66" s="276"/>
      <c r="CM66" s="276"/>
      <c r="CN66" s="276"/>
      <c r="CO66" s="276"/>
      <c r="CP66" s="276"/>
      <c r="CQ66" s="276"/>
      <c r="CR66" s="276"/>
      <c r="CS66" s="276"/>
      <c r="CT66" s="276"/>
      <c r="CU66" s="276"/>
      <c r="CV66" s="276"/>
      <c r="CW66" s="276"/>
      <c r="CX66" s="276"/>
      <c r="CY66" s="276"/>
      <c r="CZ66" s="276"/>
      <c r="DA66" s="276"/>
      <c r="DB66" s="276"/>
      <c r="DC66" s="276"/>
      <c r="DD66" s="276"/>
      <c r="DE66" s="276"/>
      <c r="DF66" s="276"/>
      <c r="DG66" s="276"/>
      <c r="DH66" s="276"/>
      <c r="DI66" s="276"/>
      <c r="DJ66" s="276"/>
      <c r="DK66" s="276"/>
      <c r="DL66" s="276"/>
      <c r="DM66" s="276"/>
      <c r="DN66" s="276"/>
      <c r="DO66" s="276"/>
      <c r="DP66" s="276"/>
      <c r="DQ66" s="276"/>
      <c r="DR66" s="276"/>
      <c r="DS66" s="276"/>
      <c r="DT66" s="276"/>
      <c r="DU66" s="276"/>
      <c r="DV66" s="276"/>
      <c r="DW66" s="276"/>
      <c r="DX66" s="276"/>
      <c r="DY66" s="276"/>
      <c r="DZ66" s="276"/>
      <c r="EA66" s="276"/>
      <c r="EB66" s="276"/>
      <c r="EC66" s="276"/>
      <c r="ED66" s="276"/>
      <c r="EE66" s="276"/>
      <c r="EF66" s="276"/>
      <c r="EG66" s="276"/>
      <c r="EH66" s="276"/>
      <c r="EI66" s="276"/>
      <c r="EJ66" s="276"/>
      <c r="EK66" s="276"/>
      <c r="EL66" s="276"/>
      <c r="EM66" s="276"/>
      <c r="EN66" s="276"/>
      <c r="EO66" s="276"/>
      <c r="EP66" s="276"/>
      <c r="EQ66" s="276"/>
      <c r="ER66" s="276"/>
      <c r="ES66" s="276"/>
      <c r="ET66" s="276"/>
      <c r="EU66" s="276"/>
      <c r="EV66" s="276"/>
      <c r="EW66" s="276"/>
      <c r="EX66" s="276"/>
      <c r="EY66" s="276"/>
      <c r="EZ66" s="276"/>
      <c r="FA66" s="276"/>
      <c r="FB66" s="276"/>
      <c r="FC66" s="276"/>
      <c r="FD66" s="276"/>
      <c r="FE66" s="276"/>
      <c r="FF66" s="276"/>
      <c r="FG66" s="276"/>
      <c r="FH66" s="276"/>
      <c r="FI66" s="276"/>
      <c r="FJ66" s="276"/>
      <c r="FK66" s="276"/>
      <c r="FL66" s="276"/>
      <c r="FM66" s="276"/>
      <c r="FN66" s="276"/>
      <c r="FO66" s="276"/>
      <c r="FP66" s="276"/>
      <c r="FQ66" s="276"/>
      <c r="FR66" s="276"/>
      <c r="FS66" s="276"/>
      <c r="FT66" s="276"/>
      <c r="FU66" s="276"/>
      <c r="FV66" s="276"/>
      <c r="FW66" s="276"/>
      <c r="FX66" s="276"/>
      <c r="FY66" s="276"/>
      <c r="FZ66" s="276"/>
      <c r="GA66" s="276"/>
      <c r="GB66" s="276"/>
      <c r="GC66" s="276"/>
      <c r="GD66" s="276"/>
      <c r="GE66" s="276"/>
      <c r="GF66" s="276"/>
      <c r="GG66" s="276"/>
      <c r="GH66" s="276"/>
      <c r="GI66" s="276"/>
      <c r="GJ66" s="276"/>
      <c r="GK66" s="276"/>
      <c r="GL66" s="276"/>
      <c r="GM66" s="276"/>
      <c r="GN66" s="276"/>
      <c r="GO66" s="276"/>
      <c r="GP66" s="276"/>
      <c r="GQ66" s="276"/>
      <c r="GR66" s="276"/>
      <c r="GS66" s="276"/>
      <c r="GT66" s="276"/>
      <c r="GU66" s="276"/>
      <c r="GV66" s="276"/>
      <c r="GW66" s="276"/>
      <c r="GX66" s="276"/>
      <c r="GY66" s="276"/>
      <c r="GZ66" s="276"/>
      <c r="HA66" s="276"/>
      <c r="HB66" s="276"/>
      <c r="HC66" s="276"/>
      <c r="HD66" s="276"/>
      <c r="HE66" s="276"/>
      <c r="HF66" s="276"/>
      <c r="HG66" s="276"/>
      <c r="HH66" s="276"/>
      <c r="HI66" s="276"/>
      <c r="HJ66" s="276"/>
      <c r="HK66" s="276"/>
      <c r="HL66" s="276"/>
      <c r="HM66" s="276"/>
      <c r="HN66" s="276"/>
      <c r="HO66" s="276"/>
      <c r="HP66" s="276"/>
      <c r="HQ66" s="276"/>
      <c r="HR66" s="276"/>
      <c r="HS66" s="276"/>
      <c r="HT66" s="276"/>
      <c r="HU66" s="276"/>
      <c r="HV66" s="276"/>
      <c r="HW66" s="276"/>
      <c r="HX66" s="276"/>
      <c r="HY66" s="276"/>
      <c r="HZ66" s="276"/>
      <c r="IA66" s="276"/>
      <c r="IB66" s="276"/>
      <c r="IC66" s="276"/>
      <c r="ID66" s="276"/>
      <c r="IE66" s="276"/>
      <c r="IF66" s="276"/>
      <c r="IG66" s="276"/>
      <c r="IH66" s="276"/>
      <c r="II66" s="276"/>
      <c r="IJ66" s="276"/>
      <c r="IK66" s="276"/>
      <c r="IL66" s="276"/>
      <c r="IM66" s="276"/>
      <c r="IN66" s="276"/>
      <c r="IO66" s="276"/>
      <c r="IP66" s="276"/>
      <c r="IQ66" s="276"/>
      <c r="IR66" s="276"/>
      <c r="IS66" s="276"/>
      <c r="IT66" s="276"/>
      <c r="IU66" s="276"/>
      <c r="IV66" s="276"/>
    </row>
    <row r="67" spans="1:256" s="58" customFormat="1" ht="5.0999999999999996" customHeight="1" x14ac:dyDescent="0.2">
      <c r="A67" s="77"/>
      <c r="B67" s="123"/>
      <c r="C67" s="77"/>
    </row>
    <row r="68" spans="1:256" s="58" customFormat="1" ht="5.0999999999999996" customHeight="1" x14ac:dyDescent="0.2">
      <c r="A68" s="77"/>
      <c r="B68" s="123"/>
      <c r="C68" s="77"/>
    </row>
    <row r="69" spans="1:256" s="58" customFormat="1" ht="12.95" customHeight="1" x14ac:dyDescent="0.2">
      <c r="A69" s="77"/>
      <c r="B69" s="275" t="s">
        <v>855</v>
      </c>
      <c r="C69" s="77"/>
    </row>
    <row r="70" spans="1:256" s="58" customFormat="1" ht="5.0999999999999996" customHeight="1" x14ac:dyDescent="0.2">
      <c r="A70" s="77"/>
      <c r="B70" s="123"/>
      <c r="C70" s="77"/>
    </row>
    <row r="71" spans="1:256" s="58" customFormat="1" ht="25.5" x14ac:dyDescent="0.2">
      <c r="A71" s="77"/>
      <c r="B71" s="324" t="s">
        <v>856</v>
      </c>
      <c r="C71" s="77"/>
    </row>
    <row r="72" spans="1:256" s="58" customFormat="1" ht="5.0999999999999996" customHeight="1" x14ac:dyDescent="0.2">
      <c r="A72" s="77"/>
      <c r="B72" s="123"/>
      <c r="C72" s="77"/>
    </row>
    <row r="73" spans="1:256" s="58" customFormat="1" ht="12.75" customHeight="1" x14ac:dyDescent="0.2">
      <c r="A73" s="77"/>
      <c r="B73" s="324" t="s">
        <v>857</v>
      </c>
      <c r="C73" s="77"/>
    </row>
    <row r="74" spans="1:256" s="58" customFormat="1" ht="12.75" customHeight="1" x14ac:dyDescent="0.2">
      <c r="A74" s="77"/>
      <c r="B74" s="324" t="s">
        <v>858</v>
      </c>
      <c r="C74" s="77"/>
    </row>
    <row r="75" spans="1:256" s="58" customFormat="1" ht="12.95" customHeight="1" x14ac:dyDescent="0.2">
      <c r="A75" s="77"/>
      <c r="B75" s="324" t="s">
        <v>859</v>
      </c>
      <c r="C75" s="77"/>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c r="AK75" s="276"/>
      <c r="AL75" s="276"/>
      <c r="AM75" s="276"/>
      <c r="AN75" s="276"/>
      <c r="AO75" s="276"/>
      <c r="AP75" s="276"/>
      <c r="AQ75" s="276"/>
      <c r="AR75" s="276"/>
      <c r="AS75" s="276"/>
      <c r="AT75" s="276"/>
      <c r="AU75" s="276"/>
      <c r="AV75" s="276"/>
      <c r="AW75" s="276"/>
      <c r="AX75" s="276"/>
      <c r="AY75" s="276"/>
      <c r="AZ75" s="276"/>
      <c r="BA75" s="276"/>
      <c r="BB75" s="276"/>
      <c r="BC75" s="276"/>
      <c r="BD75" s="276"/>
      <c r="BE75" s="276"/>
      <c r="BF75" s="276"/>
      <c r="BG75" s="276"/>
      <c r="BH75" s="276"/>
      <c r="BI75" s="276"/>
      <c r="BJ75" s="276"/>
      <c r="BK75" s="276"/>
      <c r="BL75" s="276"/>
      <c r="BM75" s="276"/>
      <c r="BN75" s="276"/>
      <c r="BO75" s="276"/>
      <c r="BP75" s="276"/>
      <c r="BQ75" s="276"/>
      <c r="BR75" s="276"/>
      <c r="BS75" s="276"/>
      <c r="BT75" s="276"/>
      <c r="BU75" s="276"/>
      <c r="BV75" s="276"/>
      <c r="BW75" s="276"/>
      <c r="BX75" s="276"/>
      <c r="BY75" s="276"/>
      <c r="BZ75" s="276"/>
      <c r="CA75" s="276"/>
      <c r="CB75" s="276"/>
      <c r="CC75" s="276"/>
      <c r="CD75" s="276"/>
      <c r="CE75" s="276"/>
      <c r="CF75" s="276"/>
      <c r="CG75" s="276"/>
      <c r="CH75" s="276"/>
      <c r="CI75" s="276"/>
      <c r="CJ75" s="276"/>
      <c r="CK75" s="276"/>
      <c r="CL75" s="276"/>
      <c r="CM75" s="276"/>
      <c r="CN75" s="276"/>
      <c r="CO75" s="276"/>
      <c r="CP75" s="276"/>
      <c r="CQ75" s="276"/>
      <c r="CR75" s="276"/>
      <c r="CS75" s="276"/>
      <c r="CT75" s="276"/>
      <c r="CU75" s="276"/>
      <c r="CV75" s="276"/>
      <c r="CW75" s="276"/>
      <c r="CX75" s="276"/>
      <c r="CY75" s="276"/>
      <c r="CZ75" s="276"/>
      <c r="DA75" s="276"/>
      <c r="DB75" s="276"/>
      <c r="DC75" s="276"/>
      <c r="DD75" s="276"/>
      <c r="DE75" s="276"/>
      <c r="DF75" s="276"/>
      <c r="DG75" s="276"/>
      <c r="DH75" s="276"/>
      <c r="DI75" s="276"/>
      <c r="DJ75" s="276"/>
      <c r="DK75" s="276"/>
      <c r="DL75" s="276"/>
      <c r="DM75" s="276"/>
      <c r="DN75" s="276"/>
      <c r="DO75" s="276"/>
      <c r="DP75" s="276"/>
      <c r="DQ75" s="276"/>
      <c r="DR75" s="276"/>
      <c r="DS75" s="276"/>
      <c r="DT75" s="276"/>
      <c r="DU75" s="276"/>
      <c r="DV75" s="276"/>
      <c r="DW75" s="276"/>
      <c r="DX75" s="276"/>
      <c r="DY75" s="276"/>
      <c r="DZ75" s="276"/>
      <c r="EA75" s="276"/>
      <c r="EB75" s="276"/>
      <c r="EC75" s="276"/>
      <c r="ED75" s="276"/>
      <c r="EE75" s="276"/>
      <c r="EF75" s="276"/>
      <c r="EG75" s="276"/>
      <c r="EH75" s="276"/>
      <c r="EI75" s="276"/>
      <c r="EJ75" s="276"/>
      <c r="EK75" s="276"/>
      <c r="EL75" s="276"/>
      <c r="EM75" s="276"/>
      <c r="EN75" s="276"/>
      <c r="EO75" s="276"/>
      <c r="EP75" s="276"/>
      <c r="EQ75" s="276"/>
      <c r="ER75" s="276"/>
      <c r="ES75" s="276"/>
      <c r="ET75" s="276"/>
      <c r="EU75" s="276"/>
      <c r="EV75" s="276"/>
      <c r="EW75" s="276"/>
      <c r="EX75" s="276"/>
      <c r="EY75" s="276"/>
      <c r="EZ75" s="276"/>
      <c r="FA75" s="276"/>
      <c r="FB75" s="276"/>
      <c r="FC75" s="276"/>
      <c r="FD75" s="276"/>
      <c r="FE75" s="276"/>
      <c r="FF75" s="276"/>
      <c r="FG75" s="276"/>
      <c r="FH75" s="276"/>
      <c r="FI75" s="276"/>
      <c r="FJ75" s="276"/>
      <c r="FK75" s="276"/>
      <c r="FL75" s="276"/>
      <c r="FM75" s="276"/>
      <c r="FN75" s="276"/>
      <c r="FO75" s="276"/>
      <c r="FP75" s="276"/>
      <c r="FQ75" s="276"/>
      <c r="FR75" s="276"/>
      <c r="FS75" s="276"/>
      <c r="FT75" s="276"/>
      <c r="FU75" s="276"/>
      <c r="FV75" s="276"/>
      <c r="FW75" s="276"/>
      <c r="FX75" s="276"/>
      <c r="FY75" s="276"/>
      <c r="FZ75" s="276"/>
      <c r="GA75" s="276"/>
      <c r="GB75" s="276"/>
      <c r="GC75" s="276"/>
      <c r="GD75" s="276"/>
      <c r="GE75" s="276"/>
      <c r="GF75" s="276"/>
      <c r="GG75" s="276"/>
      <c r="GH75" s="276"/>
      <c r="GI75" s="276"/>
      <c r="GJ75" s="276"/>
      <c r="GK75" s="276"/>
      <c r="GL75" s="276"/>
      <c r="GM75" s="276"/>
      <c r="GN75" s="276"/>
      <c r="GO75" s="276"/>
      <c r="GP75" s="276"/>
      <c r="GQ75" s="276"/>
      <c r="GR75" s="276"/>
      <c r="GS75" s="276"/>
      <c r="GT75" s="276"/>
      <c r="GU75" s="276"/>
      <c r="GV75" s="276"/>
      <c r="GW75" s="276"/>
      <c r="GX75" s="276"/>
      <c r="GY75" s="276"/>
      <c r="GZ75" s="276"/>
      <c r="HA75" s="276"/>
      <c r="HB75" s="276"/>
      <c r="HC75" s="276"/>
      <c r="HD75" s="276"/>
      <c r="HE75" s="276"/>
      <c r="HF75" s="276"/>
      <c r="HG75" s="276"/>
      <c r="HH75" s="276"/>
      <c r="HI75" s="276"/>
      <c r="HJ75" s="276"/>
      <c r="HK75" s="276"/>
      <c r="HL75" s="276"/>
      <c r="HM75" s="276"/>
      <c r="HN75" s="276"/>
      <c r="HO75" s="276"/>
      <c r="HP75" s="276"/>
      <c r="HQ75" s="276"/>
      <c r="HR75" s="276"/>
      <c r="HS75" s="276"/>
      <c r="HT75" s="276"/>
      <c r="HU75" s="276"/>
      <c r="HV75" s="276"/>
      <c r="HW75" s="276"/>
      <c r="HX75" s="276"/>
      <c r="HY75" s="276"/>
      <c r="HZ75" s="276"/>
      <c r="IA75" s="276"/>
      <c r="IB75" s="276"/>
      <c r="IC75" s="276"/>
      <c r="ID75" s="276"/>
      <c r="IE75" s="276"/>
      <c r="IF75" s="276"/>
      <c r="IG75" s="276"/>
      <c r="IH75" s="276"/>
      <c r="II75" s="276"/>
      <c r="IJ75" s="276"/>
      <c r="IK75" s="276"/>
      <c r="IL75" s="276"/>
      <c r="IM75" s="276"/>
      <c r="IN75" s="276"/>
      <c r="IO75" s="276"/>
      <c r="IP75" s="276"/>
      <c r="IQ75" s="276"/>
      <c r="IR75" s="276"/>
      <c r="IS75" s="276"/>
      <c r="IT75" s="276"/>
      <c r="IU75" s="276"/>
      <c r="IV75" s="276"/>
    </row>
    <row r="76" spans="1:256" s="58" customFormat="1" ht="5.0999999999999996" customHeight="1" x14ac:dyDescent="0.2">
      <c r="A76" s="77"/>
      <c r="B76" s="123"/>
      <c r="C76" s="77"/>
    </row>
    <row r="77" spans="1:256" s="58" customFormat="1" ht="5.0999999999999996" customHeight="1" x14ac:dyDescent="0.2">
      <c r="A77" s="77"/>
      <c r="B77" s="123"/>
      <c r="C77" s="77"/>
    </row>
    <row r="78" spans="1:256" s="58" customFormat="1" ht="12.95" customHeight="1" x14ac:dyDescent="0.2">
      <c r="A78" s="77"/>
      <c r="B78" s="275" t="s">
        <v>862</v>
      </c>
      <c r="C78" s="77"/>
    </row>
    <row r="79" spans="1:256" s="58" customFormat="1" ht="5.0999999999999996" customHeight="1" x14ac:dyDescent="0.2">
      <c r="A79" s="77"/>
      <c r="B79" s="123"/>
      <c r="C79" s="77"/>
    </row>
    <row r="80" spans="1:256" s="58" customFormat="1" x14ac:dyDescent="0.2">
      <c r="A80" s="77"/>
      <c r="B80" s="324" t="s">
        <v>863</v>
      </c>
      <c r="C80" s="77"/>
    </row>
    <row r="81" spans="1:256" s="58" customFormat="1" ht="5.0999999999999996" customHeight="1" x14ac:dyDescent="0.2">
      <c r="A81" s="77"/>
      <c r="B81" s="123"/>
      <c r="C81" s="77"/>
    </row>
    <row r="82" spans="1:256" s="58" customFormat="1" ht="5.0999999999999996" customHeight="1" x14ac:dyDescent="0.2">
      <c r="A82" s="77"/>
      <c r="B82" s="123"/>
      <c r="C82" s="77"/>
    </row>
    <row r="83" spans="1:256" s="58" customFormat="1" ht="12.95" customHeight="1" x14ac:dyDescent="0.2">
      <c r="A83" s="77"/>
      <c r="B83" s="275" t="s">
        <v>864</v>
      </c>
      <c r="C83" s="77"/>
    </row>
    <row r="84" spans="1:256" s="58" customFormat="1" ht="5.0999999999999996" customHeight="1" x14ac:dyDescent="0.2">
      <c r="A84" s="77"/>
      <c r="B84" s="123"/>
      <c r="C84" s="77"/>
    </row>
    <row r="85" spans="1:256" s="58" customFormat="1" x14ac:dyDescent="0.2">
      <c r="A85" s="77"/>
      <c r="B85" s="324" t="s">
        <v>865</v>
      </c>
      <c r="C85" s="77"/>
    </row>
    <row r="86" spans="1:256" s="58" customFormat="1" ht="5.0999999999999996" customHeight="1" x14ac:dyDescent="0.2">
      <c r="A86" s="77"/>
      <c r="B86" s="123"/>
      <c r="C86" s="77"/>
    </row>
    <row r="87" spans="1:256" s="58" customFormat="1" ht="5.0999999999999996" customHeight="1" x14ac:dyDescent="0.2">
      <c r="A87" s="77"/>
      <c r="B87" s="123"/>
      <c r="C87" s="77"/>
    </row>
    <row r="88" spans="1:256" s="58" customFormat="1" ht="12.95" customHeight="1" x14ac:dyDescent="0.2">
      <c r="A88" s="77"/>
      <c r="B88" s="275" t="s">
        <v>898</v>
      </c>
      <c r="C88" s="77"/>
    </row>
    <row r="89" spans="1:256" s="58" customFormat="1" ht="5.0999999999999996" customHeight="1" x14ac:dyDescent="0.2">
      <c r="A89" s="77"/>
      <c r="B89" s="123"/>
      <c r="C89" s="77"/>
    </row>
    <row r="90" spans="1:256" s="58" customFormat="1" x14ac:dyDescent="0.2">
      <c r="A90" s="77"/>
      <c r="B90" s="324" t="s">
        <v>939</v>
      </c>
      <c r="C90" s="77"/>
    </row>
    <row r="91" spans="1:256" s="58" customFormat="1" ht="12.75" customHeight="1" x14ac:dyDescent="0.2">
      <c r="A91" s="77"/>
      <c r="B91" s="324" t="s">
        <v>942</v>
      </c>
      <c r="C91" s="77"/>
    </row>
    <row r="92" spans="1:256" s="58" customFormat="1" ht="12.75" customHeight="1" x14ac:dyDescent="0.2">
      <c r="A92" s="77"/>
      <c r="B92" s="324" t="s">
        <v>941</v>
      </c>
      <c r="C92" s="77"/>
    </row>
    <row r="93" spans="1:256" s="58" customFormat="1" ht="12.95" customHeight="1" x14ac:dyDescent="0.2">
      <c r="A93" s="77"/>
      <c r="B93" s="324" t="s">
        <v>940</v>
      </c>
      <c r="C93" s="77"/>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6"/>
      <c r="BT93" s="276"/>
      <c r="BU93" s="276"/>
      <c r="BV93" s="276"/>
      <c r="BW93" s="276"/>
      <c r="BX93" s="276"/>
      <c r="BY93" s="276"/>
      <c r="BZ93" s="276"/>
      <c r="CA93" s="276"/>
      <c r="CB93" s="276"/>
      <c r="CC93" s="276"/>
      <c r="CD93" s="276"/>
      <c r="CE93" s="276"/>
      <c r="CF93" s="276"/>
      <c r="CG93" s="276"/>
      <c r="CH93" s="276"/>
      <c r="CI93" s="276"/>
      <c r="CJ93" s="276"/>
      <c r="CK93" s="276"/>
      <c r="CL93" s="276"/>
      <c r="CM93" s="276"/>
      <c r="CN93" s="276"/>
      <c r="CO93" s="276"/>
      <c r="CP93" s="276"/>
      <c r="CQ93" s="276"/>
      <c r="CR93" s="276"/>
      <c r="CS93" s="276"/>
      <c r="CT93" s="276"/>
      <c r="CU93" s="276"/>
      <c r="CV93" s="276"/>
      <c r="CW93" s="276"/>
      <c r="CX93" s="276"/>
      <c r="CY93" s="276"/>
      <c r="CZ93" s="276"/>
      <c r="DA93" s="276"/>
      <c r="DB93" s="276"/>
      <c r="DC93" s="276"/>
      <c r="DD93" s="276"/>
      <c r="DE93" s="276"/>
      <c r="DF93" s="276"/>
      <c r="DG93" s="276"/>
      <c r="DH93" s="276"/>
      <c r="DI93" s="276"/>
      <c r="DJ93" s="276"/>
      <c r="DK93" s="276"/>
      <c r="DL93" s="276"/>
      <c r="DM93" s="276"/>
      <c r="DN93" s="276"/>
      <c r="DO93" s="276"/>
      <c r="DP93" s="276"/>
      <c r="DQ93" s="276"/>
      <c r="DR93" s="276"/>
      <c r="DS93" s="276"/>
      <c r="DT93" s="276"/>
      <c r="DU93" s="276"/>
      <c r="DV93" s="276"/>
      <c r="DW93" s="276"/>
      <c r="DX93" s="276"/>
      <c r="DY93" s="276"/>
      <c r="DZ93" s="276"/>
      <c r="EA93" s="276"/>
      <c r="EB93" s="276"/>
      <c r="EC93" s="276"/>
      <c r="ED93" s="276"/>
      <c r="EE93" s="276"/>
      <c r="EF93" s="276"/>
      <c r="EG93" s="276"/>
      <c r="EH93" s="276"/>
      <c r="EI93" s="276"/>
      <c r="EJ93" s="276"/>
      <c r="EK93" s="276"/>
      <c r="EL93" s="276"/>
      <c r="EM93" s="276"/>
      <c r="EN93" s="276"/>
      <c r="EO93" s="276"/>
      <c r="EP93" s="276"/>
      <c r="EQ93" s="276"/>
      <c r="ER93" s="276"/>
      <c r="ES93" s="276"/>
      <c r="ET93" s="276"/>
      <c r="EU93" s="276"/>
      <c r="EV93" s="276"/>
      <c r="EW93" s="276"/>
      <c r="EX93" s="276"/>
      <c r="EY93" s="276"/>
      <c r="EZ93" s="276"/>
      <c r="FA93" s="276"/>
      <c r="FB93" s="276"/>
      <c r="FC93" s="276"/>
      <c r="FD93" s="276"/>
      <c r="FE93" s="276"/>
      <c r="FF93" s="276"/>
      <c r="FG93" s="276"/>
      <c r="FH93" s="276"/>
      <c r="FI93" s="276"/>
      <c r="FJ93" s="276"/>
      <c r="FK93" s="276"/>
      <c r="FL93" s="276"/>
      <c r="FM93" s="276"/>
      <c r="FN93" s="276"/>
      <c r="FO93" s="276"/>
      <c r="FP93" s="276"/>
      <c r="FQ93" s="276"/>
      <c r="FR93" s="276"/>
      <c r="FS93" s="276"/>
      <c r="FT93" s="276"/>
      <c r="FU93" s="276"/>
      <c r="FV93" s="276"/>
      <c r="FW93" s="276"/>
      <c r="FX93" s="276"/>
      <c r="FY93" s="276"/>
      <c r="FZ93" s="276"/>
      <c r="GA93" s="276"/>
      <c r="GB93" s="276"/>
      <c r="GC93" s="276"/>
      <c r="GD93" s="276"/>
      <c r="GE93" s="276"/>
      <c r="GF93" s="276"/>
      <c r="GG93" s="276"/>
      <c r="GH93" s="276"/>
      <c r="GI93" s="276"/>
      <c r="GJ93" s="276"/>
      <c r="GK93" s="276"/>
      <c r="GL93" s="276"/>
      <c r="GM93" s="276"/>
      <c r="GN93" s="276"/>
      <c r="GO93" s="276"/>
      <c r="GP93" s="276"/>
      <c r="GQ93" s="276"/>
      <c r="GR93" s="276"/>
      <c r="GS93" s="276"/>
      <c r="GT93" s="276"/>
      <c r="GU93" s="276"/>
      <c r="GV93" s="276"/>
      <c r="GW93" s="276"/>
      <c r="GX93" s="276"/>
      <c r="GY93" s="276"/>
      <c r="GZ93" s="276"/>
      <c r="HA93" s="276"/>
      <c r="HB93" s="276"/>
      <c r="HC93" s="276"/>
      <c r="HD93" s="276"/>
      <c r="HE93" s="276"/>
      <c r="HF93" s="276"/>
      <c r="HG93" s="276"/>
      <c r="HH93" s="276"/>
      <c r="HI93" s="276"/>
      <c r="HJ93" s="276"/>
      <c r="HK93" s="276"/>
      <c r="HL93" s="276"/>
      <c r="HM93" s="276"/>
      <c r="HN93" s="276"/>
      <c r="HO93" s="276"/>
      <c r="HP93" s="276"/>
      <c r="HQ93" s="276"/>
      <c r="HR93" s="276"/>
      <c r="HS93" s="276"/>
      <c r="HT93" s="276"/>
      <c r="HU93" s="276"/>
      <c r="HV93" s="276"/>
      <c r="HW93" s="276"/>
      <c r="HX93" s="276"/>
      <c r="HY93" s="276"/>
      <c r="HZ93" s="276"/>
      <c r="IA93" s="276"/>
      <c r="IB93" s="276"/>
      <c r="IC93" s="276"/>
      <c r="ID93" s="276"/>
      <c r="IE93" s="276"/>
      <c r="IF93" s="276"/>
      <c r="IG93" s="276"/>
      <c r="IH93" s="276"/>
      <c r="II93" s="276"/>
      <c r="IJ93" s="276"/>
      <c r="IK93" s="276"/>
      <c r="IL93" s="276"/>
      <c r="IM93" s="276"/>
      <c r="IN93" s="276"/>
      <c r="IO93" s="276"/>
      <c r="IP93" s="276"/>
      <c r="IQ93" s="276"/>
      <c r="IR93" s="276"/>
      <c r="IS93" s="276"/>
      <c r="IT93" s="276"/>
      <c r="IU93" s="276"/>
      <c r="IV93" s="276"/>
    </row>
    <row r="94" spans="1:256" s="58" customFormat="1" ht="12.95" customHeight="1" x14ac:dyDescent="0.2">
      <c r="A94" s="77"/>
      <c r="B94" s="324" t="s">
        <v>1010</v>
      </c>
      <c r="C94" s="77"/>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6"/>
      <c r="AJ94" s="276"/>
      <c r="AK94" s="276"/>
      <c r="AL94" s="276"/>
      <c r="AM94" s="276"/>
      <c r="AN94" s="276"/>
      <c r="AO94" s="276"/>
      <c r="AP94" s="276"/>
      <c r="AQ94" s="276"/>
      <c r="AR94" s="276"/>
      <c r="AS94" s="276"/>
      <c r="AT94" s="276"/>
      <c r="AU94" s="276"/>
      <c r="AV94" s="276"/>
      <c r="AW94" s="276"/>
      <c r="AX94" s="276"/>
      <c r="AY94" s="276"/>
      <c r="AZ94" s="276"/>
      <c r="BA94" s="276"/>
      <c r="BB94" s="276"/>
      <c r="BC94" s="276"/>
      <c r="BD94" s="276"/>
      <c r="BE94" s="276"/>
      <c r="BF94" s="276"/>
      <c r="BG94" s="276"/>
      <c r="BH94" s="276"/>
      <c r="BI94" s="276"/>
      <c r="BJ94" s="276"/>
      <c r="BK94" s="276"/>
      <c r="BL94" s="276"/>
      <c r="BM94" s="276"/>
      <c r="BN94" s="276"/>
      <c r="BO94" s="276"/>
      <c r="BP94" s="276"/>
      <c r="BQ94" s="276"/>
      <c r="BR94" s="276"/>
      <c r="BS94" s="276"/>
      <c r="BT94" s="276"/>
      <c r="BU94" s="276"/>
      <c r="BV94" s="276"/>
      <c r="BW94" s="276"/>
      <c r="BX94" s="276"/>
      <c r="BY94" s="276"/>
      <c r="BZ94" s="276"/>
      <c r="CA94" s="276"/>
      <c r="CB94" s="276"/>
      <c r="CC94" s="276"/>
      <c r="CD94" s="276"/>
      <c r="CE94" s="276"/>
      <c r="CF94" s="276"/>
      <c r="CG94" s="276"/>
      <c r="CH94" s="276"/>
      <c r="CI94" s="276"/>
      <c r="CJ94" s="276"/>
      <c r="CK94" s="276"/>
      <c r="CL94" s="276"/>
      <c r="CM94" s="276"/>
      <c r="CN94" s="276"/>
      <c r="CO94" s="276"/>
      <c r="CP94" s="276"/>
      <c r="CQ94" s="276"/>
      <c r="CR94" s="276"/>
      <c r="CS94" s="276"/>
      <c r="CT94" s="276"/>
      <c r="CU94" s="276"/>
      <c r="CV94" s="276"/>
      <c r="CW94" s="276"/>
      <c r="CX94" s="276"/>
      <c r="CY94" s="276"/>
      <c r="CZ94" s="276"/>
      <c r="DA94" s="276"/>
      <c r="DB94" s="276"/>
      <c r="DC94" s="276"/>
      <c r="DD94" s="276"/>
      <c r="DE94" s="276"/>
      <c r="DF94" s="276"/>
      <c r="DG94" s="276"/>
      <c r="DH94" s="276"/>
      <c r="DI94" s="276"/>
      <c r="DJ94" s="276"/>
      <c r="DK94" s="276"/>
      <c r="DL94" s="276"/>
      <c r="DM94" s="276"/>
      <c r="DN94" s="276"/>
      <c r="DO94" s="276"/>
      <c r="DP94" s="276"/>
      <c r="DQ94" s="276"/>
      <c r="DR94" s="276"/>
      <c r="DS94" s="276"/>
      <c r="DT94" s="276"/>
      <c r="DU94" s="276"/>
      <c r="DV94" s="276"/>
      <c r="DW94" s="276"/>
      <c r="DX94" s="276"/>
      <c r="DY94" s="276"/>
      <c r="DZ94" s="276"/>
      <c r="EA94" s="276"/>
      <c r="EB94" s="276"/>
      <c r="EC94" s="276"/>
      <c r="ED94" s="276"/>
      <c r="EE94" s="276"/>
      <c r="EF94" s="276"/>
      <c r="EG94" s="276"/>
      <c r="EH94" s="276"/>
      <c r="EI94" s="276"/>
      <c r="EJ94" s="276"/>
      <c r="EK94" s="276"/>
      <c r="EL94" s="276"/>
      <c r="EM94" s="276"/>
      <c r="EN94" s="276"/>
      <c r="EO94" s="276"/>
      <c r="EP94" s="276"/>
      <c r="EQ94" s="276"/>
      <c r="ER94" s="276"/>
      <c r="ES94" s="276"/>
      <c r="ET94" s="276"/>
      <c r="EU94" s="276"/>
      <c r="EV94" s="276"/>
      <c r="EW94" s="276"/>
      <c r="EX94" s="276"/>
      <c r="EY94" s="276"/>
      <c r="EZ94" s="276"/>
      <c r="FA94" s="276"/>
      <c r="FB94" s="276"/>
      <c r="FC94" s="276"/>
      <c r="FD94" s="276"/>
      <c r="FE94" s="276"/>
      <c r="FF94" s="276"/>
      <c r="FG94" s="276"/>
      <c r="FH94" s="276"/>
      <c r="FI94" s="276"/>
      <c r="FJ94" s="276"/>
      <c r="FK94" s="276"/>
      <c r="FL94" s="276"/>
      <c r="FM94" s="276"/>
      <c r="FN94" s="276"/>
      <c r="FO94" s="276"/>
      <c r="FP94" s="276"/>
      <c r="FQ94" s="276"/>
      <c r="FR94" s="276"/>
      <c r="FS94" s="276"/>
      <c r="FT94" s="276"/>
      <c r="FU94" s="276"/>
      <c r="FV94" s="276"/>
      <c r="FW94" s="276"/>
      <c r="FX94" s="276"/>
      <c r="FY94" s="276"/>
      <c r="FZ94" s="276"/>
      <c r="GA94" s="276"/>
      <c r="GB94" s="276"/>
      <c r="GC94" s="276"/>
      <c r="GD94" s="276"/>
      <c r="GE94" s="276"/>
      <c r="GF94" s="276"/>
      <c r="GG94" s="276"/>
      <c r="GH94" s="276"/>
      <c r="GI94" s="276"/>
      <c r="GJ94" s="276"/>
      <c r="GK94" s="276"/>
      <c r="GL94" s="276"/>
      <c r="GM94" s="276"/>
      <c r="GN94" s="276"/>
      <c r="GO94" s="276"/>
      <c r="GP94" s="276"/>
      <c r="GQ94" s="276"/>
      <c r="GR94" s="276"/>
      <c r="GS94" s="276"/>
      <c r="GT94" s="276"/>
      <c r="GU94" s="276"/>
      <c r="GV94" s="276"/>
      <c r="GW94" s="276"/>
      <c r="GX94" s="276"/>
      <c r="GY94" s="276"/>
      <c r="GZ94" s="276"/>
      <c r="HA94" s="276"/>
      <c r="HB94" s="276"/>
      <c r="HC94" s="276"/>
      <c r="HD94" s="276"/>
      <c r="HE94" s="276"/>
      <c r="HF94" s="276"/>
      <c r="HG94" s="276"/>
      <c r="HH94" s="276"/>
      <c r="HI94" s="276"/>
      <c r="HJ94" s="276"/>
      <c r="HK94" s="276"/>
      <c r="HL94" s="276"/>
      <c r="HM94" s="276"/>
      <c r="HN94" s="276"/>
      <c r="HO94" s="276"/>
      <c r="HP94" s="276"/>
      <c r="HQ94" s="276"/>
      <c r="HR94" s="276"/>
      <c r="HS94" s="276"/>
      <c r="HT94" s="276"/>
      <c r="HU94" s="276"/>
      <c r="HV94" s="276"/>
      <c r="HW94" s="276"/>
      <c r="HX94" s="276"/>
      <c r="HY94" s="276"/>
      <c r="HZ94" s="276"/>
      <c r="IA94" s="276"/>
      <c r="IB94" s="276"/>
      <c r="IC94" s="276"/>
      <c r="ID94" s="276"/>
      <c r="IE94" s="276"/>
      <c r="IF94" s="276"/>
      <c r="IG94" s="276"/>
      <c r="IH94" s="276"/>
      <c r="II94" s="276"/>
      <c r="IJ94" s="276"/>
      <c r="IK94" s="276"/>
      <c r="IL94" s="276"/>
      <c r="IM94" s="276"/>
      <c r="IN94" s="276"/>
      <c r="IO94" s="276"/>
      <c r="IP94" s="276"/>
      <c r="IQ94" s="276"/>
      <c r="IR94" s="276"/>
      <c r="IS94" s="276"/>
      <c r="IT94" s="276"/>
      <c r="IU94" s="276"/>
      <c r="IV94" s="276"/>
    </row>
    <row r="95" spans="1:256" s="58" customFormat="1" ht="5.0999999999999996" customHeight="1" x14ac:dyDescent="0.2">
      <c r="A95" s="77"/>
      <c r="B95" s="123"/>
      <c r="C95" s="77"/>
    </row>
    <row r="96" spans="1:256" s="58" customFormat="1" ht="25.5" x14ac:dyDescent="0.2">
      <c r="A96" s="77"/>
      <c r="B96" s="324" t="s">
        <v>899</v>
      </c>
      <c r="C96" s="77"/>
    </row>
    <row r="97" spans="1:256" s="58" customFormat="1" ht="5.0999999999999996" customHeight="1" x14ac:dyDescent="0.2">
      <c r="A97" s="77"/>
      <c r="B97" s="123"/>
      <c r="C97" s="77"/>
    </row>
    <row r="98" spans="1:256" s="58" customFormat="1" ht="12.75" customHeight="1" x14ac:dyDescent="0.2">
      <c r="A98" s="77"/>
      <c r="B98" s="324" t="s">
        <v>857</v>
      </c>
      <c r="C98" s="77"/>
    </row>
    <row r="99" spans="1:256" s="58" customFormat="1" ht="12.75" customHeight="1" x14ac:dyDescent="0.2">
      <c r="A99" s="77"/>
      <c r="B99" s="324" t="s">
        <v>900</v>
      </c>
      <c r="C99" s="77"/>
    </row>
    <row r="100" spans="1:256" s="58" customFormat="1" ht="12.95" customHeight="1" x14ac:dyDescent="0.2">
      <c r="A100" s="77"/>
      <c r="B100" s="324" t="s">
        <v>901</v>
      </c>
      <c r="C100" s="77"/>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c r="AS100" s="276"/>
      <c r="AT100" s="276"/>
      <c r="AU100" s="276"/>
      <c r="AV100" s="276"/>
      <c r="AW100" s="276"/>
      <c r="AX100" s="276"/>
      <c r="AY100" s="276"/>
      <c r="AZ100" s="276"/>
      <c r="BA100" s="276"/>
      <c r="BB100" s="276"/>
      <c r="BC100" s="276"/>
      <c r="BD100" s="276"/>
      <c r="BE100" s="276"/>
      <c r="BF100" s="276"/>
      <c r="BG100" s="276"/>
      <c r="BH100" s="276"/>
      <c r="BI100" s="276"/>
      <c r="BJ100" s="276"/>
      <c r="BK100" s="276"/>
      <c r="BL100" s="276"/>
      <c r="BM100" s="276"/>
      <c r="BN100" s="276"/>
      <c r="BO100" s="276"/>
      <c r="BP100" s="276"/>
      <c r="BQ100" s="276"/>
      <c r="BR100" s="276"/>
      <c r="BS100" s="276"/>
      <c r="BT100" s="276"/>
      <c r="BU100" s="276"/>
      <c r="BV100" s="276"/>
      <c r="BW100" s="276"/>
      <c r="BX100" s="276"/>
      <c r="BY100" s="276"/>
      <c r="BZ100" s="276"/>
      <c r="CA100" s="276"/>
      <c r="CB100" s="276"/>
      <c r="CC100" s="276"/>
      <c r="CD100" s="276"/>
      <c r="CE100" s="276"/>
      <c r="CF100" s="276"/>
      <c r="CG100" s="276"/>
      <c r="CH100" s="276"/>
      <c r="CI100" s="276"/>
      <c r="CJ100" s="276"/>
      <c r="CK100" s="276"/>
      <c r="CL100" s="276"/>
      <c r="CM100" s="276"/>
      <c r="CN100" s="276"/>
      <c r="CO100" s="276"/>
      <c r="CP100" s="276"/>
      <c r="CQ100" s="276"/>
      <c r="CR100" s="276"/>
      <c r="CS100" s="276"/>
      <c r="CT100" s="276"/>
      <c r="CU100" s="276"/>
      <c r="CV100" s="276"/>
      <c r="CW100" s="276"/>
      <c r="CX100" s="276"/>
      <c r="CY100" s="276"/>
      <c r="CZ100" s="276"/>
      <c r="DA100" s="276"/>
      <c r="DB100" s="276"/>
      <c r="DC100" s="276"/>
      <c r="DD100" s="276"/>
      <c r="DE100" s="276"/>
      <c r="DF100" s="276"/>
      <c r="DG100" s="276"/>
      <c r="DH100" s="276"/>
      <c r="DI100" s="276"/>
      <c r="DJ100" s="276"/>
      <c r="DK100" s="276"/>
      <c r="DL100" s="276"/>
      <c r="DM100" s="276"/>
      <c r="DN100" s="276"/>
      <c r="DO100" s="276"/>
      <c r="DP100" s="276"/>
      <c r="DQ100" s="276"/>
      <c r="DR100" s="276"/>
      <c r="DS100" s="276"/>
      <c r="DT100" s="276"/>
      <c r="DU100" s="276"/>
      <c r="DV100" s="276"/>
      <c r="DW100" s="276"/>
      <c r="DX100" s="276"/>
      <c r="DY100" s="276"/>
      <c r="DZ100" s="276"/>
      <c r="EA100" s="276"/>
      <c r="EB100" s="276"/>
      <c r="EC100" s="276"/>
      <c r="ED100" s="276"/>
      <c r="EE100" s="276"/>
      <c r="EF100" s="276"/>
      <c r="EG100" s="276"/>
      <c r="EH100" s="276"/>
      <c r="EI100" s="276"/>
      <c r="EJ100" s="276"/>
      <c r="EK100" s="276"/>
      <c r="EL100" s="276"/>
      <c r="EM100" s="276"/>
      <c r="EN100" s="276"/>
      <c r="EO100" s="276"/>
      <c r="EP100" s="276"/>
      <c r="EQ100" s="276"/>
      <c r="ER100" s="276"/>
      <c r="ES100" s="276"/>
      <c r="ET100" s="276"/>
      <c r="EU100" s="276"/>
      <c r="EV100" s="276"/>
      <c r="EW100" s="276"/>
      <c r="EX100" s="276"/>
      <c r="EY100" s="276"/>
      <c r="EZ100" s="276"/>
      <c r="FA100" s="276"/>
      <c r="FB100" s="276"/>
      <c r="FC100" s="276"/>
      <c r="FD100" s="276"/>
      <c r="FE100" s="276"/>
      <c r="FF100" s="276"/>
      <c r="FG100" s="276"/>
      <c r="FH100" s="276"/>
      <c r="FI100" s="276"/>
      <c r="FJ100" s="276"/>
      <c r="FK100" s="276"/>
      <c r="FL100" s="276"/>
      <c r="FM100" s="276"/>
      <c r="FN100" s="276"/>
      <c r="FO100" s="276"/>
      <c r="FP100" s="276"/>
      <c r="FQ100" s="276"/>
      <c r="FR100" s="276"/>
      <c r="FS100" s="276"/>
      <c r="FT100" s="276"/>
      <c r="FU100" s="276"/>
      <c r="FV100" s="276"/>
      <c r="FW100" s="276"/>
      <c r="FX100" s="276"/>
      <c r="FY100" s="276"/>
      <c r="FZ100" s="276"/>
      <c r="GA100" s="276"/>
      <c r="GB100" s="276"/>
      <c r="GC100" s="276"/>
      <c r="GD100" s="276"/>
      <c r="GE100" s="276"/>
      <c r="GF100" s="276"/>
      <c r="GG100" s="276"/>
      <c r="GH100" s="276"/>
      <c r="GI100" s="276"/>
      <c r="GJ100" s="276"/>
      <c r="GK100" s="276"/>
      <c r="GL100" s="276"/>
      <c r="GM100" s="276"/>
      <c r="GN100" s="276"/>
      <c r="GO100" s="276"/>
      <c r="GP100" s="276"/>
      <c r="GQ100" s="276"/>
      <c r="GR100" s="276"/>
      <c r="GS100" s="276"/>
      <c r="GT100" s="276"/>
      <c r="GU100" s="276"/>
      <c r="GV100" s="276"/>
      <c r="GW100" s="276"/>
      <c r="GX100" s="276"/>
      <c r="GY100" s="276"/>
      <c r="GZ100" s="276"/>
      <c r="HA100" s="276"/>
      <c r="HB100" s="276"/>
      <c r="HC100" s="276"/>
      <c r="HD100" s="276"/>
      <c r="HE100" s="276"/>
      <c r="HF100" s="276"/>
      <c r="HG100" s="276"/>
      <c r="HH100" s="276"/>
      <c r="HI100" s="276"/>
      <c r="HJ100" s="276"/>
      <c r="HK100" s="276"/>
      <c r="HL100" s="276"/>
      <c r="HM100" s="276"/>
      <c r="HN100" s="276"/>
      <c r="HO100" s="276"/>
      <c r="HP100" s="276"/>
      <c r="HQ100" s="276"/>
      <c r="HR100" s="276"/>
      <c r="HS100" s="276"/>
      <c r="HT100" s="276"/>
      <c r="HU100" s="276"/>
      <c r="HV100" s="276"/>
      <c r="HW100" s="276"/>
      <c r="HX100" s="276"/>
      <c r="HY100" s="276"/>
      <c r="HZ100" s="276"/>
      <c r="IA100" s="276"/>
      <c r="IB100" s="276"/>
      <c r="IC100" s="276"/>
      <c r="ID100" s="276"/>
      <c r="IE100" s="276"/>
      <c r="IF100" s="276"/>
      <c r="IG100" s="276"/>
      <c r="IH100" s="276"/>
      <c r="II100" s="276"/>
      <c r="IJ100" s="276"/>
      <c r="IK100" s="276"/>
      <c r="IL100" s="276"/>
      <c r="IM100" s="276"/>
      <c r="IN100" s="276"/>
      <c r="IO100" s="276"/>
      <c r="IP100" s="276"/>
      <c r="IQ100" s="276"/>
      <c r="IR100" s="276"/>
      <c r="IS100" s="276"/>
      <c r="IT100" s="276"/>
      <c r="IU100" s="276"/>
      <c r="IV100" s="276"/>
    </row>
    <row r="101" spans="1:256" s="58" customFormat="1" ht="5.0999999999999996" customHeight="1" x14ac:dyDescent="0.2">
      <c r="A101" s="77"/>
      <c r="B101" s="123"/>
      <c r="C101" s="77"/>
    </row>
    <row r="102" spans="1:256" s="58" customFormat="1" ht="5.0999999999999996" customHeight="1" x14ac:dyDescent="0.2">
      <c r="A102" s="77"/>
      <c r="B102" s="123"/>
      <c r="C102" s="77"/>
    </row>
    <row r="103" spans="1:256" s="58" customFormat="1" ht="12.95" customHeight="1" x14ac:dyDescent="0.2">
      <c r="A103" s="77"/>
      <c r="B103" s="275" t="s">
        <v>943</v>
      </c>
      <c r="C103" s="77"/>
    </row>
    <row r="104" spans="1:256" s="58" customFormat="1" ht="5.0999999999999996" customHeight="1" x14ac:dyDescent="0.2">
      <c r="A104" s="77"/>
      <c r="B104" s="123"/>
      <c r="C104" s="77"/>
    </row>
    <row r="105" spans="1:256" s="58" customFormat="1" x14ac:dyDescent="0.2">
      <c r="A105" s="77"/>
      <c r="B105" s="324" t="s">
        <v>944</v>
      </c>
      <c r="C105" s="77"/>
    </row>
    <row r="106" spans="1:256" s="58" customFormat="1" ht="5.0999999999999996" customHeight="1" x14ac:dyDescent="0.2">
      <c r="A106" s="77"/>
      <c r="B106" s="123"/>
      <c r="C106" s="77"/>
    </row>
    <row r="107" spans="1:256" s="58" customFormat="1" ht="5.0999999999999996" customHeight="1" x14ac:dyDescent="0.2">
      <c r="A107" s="77"/>
      <c r="B107" s="123"/>
      <c r="C107" s="77"/>
    </row>
    <row r="108" spans="1:256" s="58" customFormat="1" ht="12.95" customHeight="1" x14ac:dyDescent="0.2">
      <c r="A108" s="77"/>
      <c r="B108" s="275" t="s">
        <v>1014</v>
      </c>
      <c r="C108" s="77"/>
    </row>
    <row r="109" spans="1:256" s="58" customFormat="1" ht="5.0999999999999996" customHeight="1" x14ac:dyDescent="0.2">
      <c r="A109" s="77"/>
      <c r="B109" s="123"/>
      <c r="C109" s="77"/>
    </row>
    <row r="110" spans="1:256" s="58" customFormat="1" x14ac:dyDescent="0.2">
      <c r="A110" s="77"/>
      <c r="B110" s="324" t="s">
        <v>1005</v>
      </c>
      <c r="C110" s="77"/>
    </row>
    <row r="111" spans="1:256" s="58" customFormat="1" ht="12.75" customHeight="1" x14ac:dyDescent="0.2">
      <c r="A111" s="77"/>
      <c r="B111" s="324" t="s">
        <v>1006</v>
      </c>
      <c r="C111" s="77"/>
    </row>
    <row r="112" spans="1:256" s="58" customFormat="1" ht="12.75" customHeight="1" x14ac:dyDescent="0.2">
      <c r="A112" s="77"/>
      <c r="B112" s="324" t="s">
        <v>1007</v>
      </c>
      <c r="C112" s="77"/>
    </row>
    <row r="113" spans="1:256" s="58" customFormat="1" ht="38.25" customHeight="1" x14ac:dyDescent="0.2">
      <c r="A113" s="77"/>
      <c r="B113" s="324" t="s">
        <v>1008</v>
      </c>
      <c r="C113" s="77"/>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c r="AK113" s="276"/>
      <c r="AL113" s="276"/>
      <c r="AM113" s="276"/>
      <c r="AN113" s="276"/>
      <c r="AO113" s="276"/>
      <c r="AP113" s="276"/>
      <c r="AQ113" s="276"/>
      <c r="AR113" s="276"/>
      <c r="AS113" s="276"/>
      <c r="AT113" s="276"/>
      <c r="AU113" s="276"/>
      <c r="AV113" s="276"/>
      <c r="AW113" s="276"/>
      <c r="AX113" s="276"/>
      <c r="AY113" s="276"/>
      <c r="AZ113" s="276"/>
      <c r="BA113" s="276"/>
      <c r="BB113" s="276"/>
      <c r="BC113" s="276"/>
      <c r="BD113" s="276"/>
      <c r="BE113" s="276"/>
      <c r="BF113" s="276"/>
      <c r="BG113" s="276"/>
      <c r="BH113" s="276"/>
      <c r="BI113" s="276"/>
      <c r="BJ113" s="276"/>
      <c r="BK113" s="276"/>
      <c r="BL113" s="276"/>
      <c r="BM113" s="276"/>
      <c r="BN113" s="276"/>
      <c r="BO113" s="276"/>
      <c r="BP113" s="276"/>
      <c r="BQ113" s="276"/>
      <c r="BR113" s="276"/>
      <c r="BS113" s="276"/>
      <c r="BT113" s="276"/>
      <c r="BU113" s="276"/>
      <c r="BV113" s="276"/>
      <c r="BW113" s="276"/>
      <c r="BX113" s="276"/>
      <c r="BY113" s="276"/>
      <c r="BZ113" s="276"/>
      <c r="CA113" s="276"/>
      <c r="CB113" s="276"/>
      <c r="CC113" s="276"/>
      <c r="CD113" s="276"/>
      <c r="CE113" s="276"/>
      <c r="CF113" s="276"/>
      <c r="CG113" s="276"/>
      <c r="CH113" s="276"/>
      <c r="CI113" s="276"/>
      <c r="CJ113" s="276"/>
      <c r="CK113" s="276"/>
      <c r="CL113" s="276"/>
      <c r="CM113" s="276"/>
      <c r="CN113" s="276"/>
      <c r="CO113" s="276"/>
      <c r="CP113" s="276"/>
      <c r="CQ113" s="276"/>
      <c r="CR113" s="276"/>
      <c r="CS113" s="276"/>
      <c r="CT113" s="276"/>
      <c r="CU113" s="276"/>
      <c r="CV113" s="276"/>
      <c r="CW113" s="276"/>
      <c r="CX113" s="276"/>
      <c r="CY113" s="276"/>
      <c r="CZ113" s="276"/>
      <c r="DA113" s="276"/>
      <c r="DB113" s="276"/>
      <c r="DC113" s="276"/>
      <c r="DD113" s="276"/>
      <c r="DE113" s="276"/>
      <c r="DF113" s="276"/>
      <c r="DG113" s="276"/>
      <c r="DH113" s="276"/>
      <c r="DI113" s="276"/>
      <c r="DJ113" s="276"/>
      <c r="DK113" s="276"/>
      <c r="DL113" s="276"/>
      <c r="DM113" s="276"/>
      <c r="DN113" s="276"/>
      <c r="DO113" s="276"/>
      <c r="DP113" s="276"/>
      <c r="DQ113" s="276"/>
      <c r="DR113" s="276"/>
      <c r="DS113" s="276"/>
      <c r="DT113" s="276"/>
      <c r="DU113" s="276"/>
      <c r="DV113" s="276"/>
      <c r="DW113" s="276"/>
      <c r="DX113" s="276"/>
      <c r="DY113" s="276"/>
      <c r="DZ113" s="276"/>
      <c r="EA113" s="276"/>
      <c r="EB113" s="276"/>
      <c r="EC113" s="276"/>
      <c r="ED113" s="276"/>
      <c r="EE113" s="276"/>
      <c r="EF113" s="276"/>
      <c r="EG113" s="276"/>
      <c r="EH113" s="276"/>
      <c r="EI113" s="276"/>
      <c r="EJ113" s="276"/>
      <c r="EK113" s="276"/>
      <c r="EL113" s="276"/>
      <c r="EM113" s="276"/>
      <c r="EN113" s="276"/>
      <c r="EO113" s="276"/>
      <c r="EP113" s="276"/>
      <c r="EQ113" s="276"/>
      <c r="ER113" s="276"/>
      <c r="ES113" s="276"/>
      <c r="ET113" s="276"/>
      <c r="EU113" s="276"/>
      <c r="EV113" s="276"/>
      <c r="EW113" s="276"/>
      <c r="EX113" s="276"/>
      <c r="EY113" s="276"/>
      <c r="EZ113" s="276"/>
      <c r="FA113" s="276"/>
      <c r="FB113" s="276"/>
      <c r="FC113" s="276"/>
      <c r="FD113" s="276"/>
      <c r="FE113" s="276"/>
      <c r="FF113" s="276"/>
      <c r="FG113" s="276"/>
      <c r="FH113" s="276"/>
      <c r="FI113" s="276"/>
      <c r="FJ113" s="276"/>
      <c r="FK113" s="276"/>
      <c r="FL113" s="276"/>
      <c r="FM113" s="276"/>
      <c r="FN113" s="276"/>
      <c r="FO113" s="276"/>
      <c r="FP113" s="276"/>
      <c r="FQ113" s="276"/>
      <c r="FR113" s="276"/>
      <c r="FS113" s="276"/>
      <c r="FT113" s="276"/>
      <c r="FU113" s="276"/>
      <c r="FV113" s="276"/>
      <c r="FW113" s="276"/>
      <c r="FX113" s="276"/>
      <c r="FY113" s="276"/>
      <c r="FZ113" s="276"/>
      <c r="GA113" s="276"/>
      <c r="GB113" s="276"/>
      <c r="GC113" s="276"/>
      <c r="GD113" s="276"/>
      <c r="GE113" s="276"/>
      <c r="GF113" s="276"/>
      <c r="GG113" s="276"/>
      <c r="GH113" s="276"/>
      <c r="GI113" s="276"/>
      <c r="GJ113" s="276"/>
      <c r="GK113" s="276"/>
      <c r="GL113" s="276"/>
      <c r="GM113" s="276"/>
      <c r="GN113" s="276"/>
      <c r="GO113" s="276"/>
      <c r="GP113" s="276"/>
      <c r="GQ113" s="276"/>
      <c r="GR113" s="276"/>
      <c r="GS113" s="276"/>
      <c r="GT113" s="276"/>
      <c r="GU113" s="276"/>
      <c r="GV113" s="276"/>
      <c r="GW113" s="276"/>
      <c r="GX113" s="276"/>
      <c r="GY113" s="276"/>
      <c r="GZ113" s="276"/>
      <c r="HA113" s="276"/>
      <c r="HB113" s="276"/>
      <c r="HC113" s="276"/>
      <c r="HD113" s="276"/>
      <c r="HE113" s="276"/>
      <c r="HF113" s="276"/>
      <c r="HG113" s="276"/>
      <c r="HH113" s="276"/>
      <c r="HI113" s="276"/>
      <c r="HJ113" s="276"/>
      <c r="HK113" s="276"/>
      <c r="HL113" s="276"/>
      <c r="HM113" s="276"/>
      <c r="HN113" s="276"/>
      <c r="HO113" s="276"/>
      <c r="HP113" s="276"/>
      <c r="HQ113" s="276"/>
      <c r="HR113" s="276"/>
      <c r="HS113" s="276"/>
      <c r="HT113" s="276"/>
      <c r="HU113" s="276"/>
      <c r="HV113" s="276"/>
      <c r="HW113" s="276"/>
      <c r="HX113" s="276"/>
      <c r="HY113" s="276"/>
      <c r="HZ113" s="276"/>
      <c r="IA113" s="276"/>
      <c r="IB113" s="276"/>
      <c r="IC113" s="276"/>
      <c r="ID113" s="276"/>
      <c r="IE113" s="276"/>
      <c r="IF113" s="276"/>
      <c r="IG113" s="276"/>
      <c r="IH113" s="276"/>
      <c r="II113" s="276"/>
      <c r="IJ113" s="276"/>
      <c r="IK113" s="276"/>
      <c r="IL113" s="276"/>
      <c r="IM113" s="276"/>
      <c r="IN113" s="276"/>
      <c r="IO113" s="276"/>
      <c r="IP113" s="276"/>
      <c r="IQ113" s="276"/>
      <c r="IR113" s="276"/>
      <c r="IS113" s="276"/>
      <c r="IT113" s="276"/>
      <c r="IU113" s="276"/>
      <c r="IV113" s="276"/>
    </row>
    <row r="114" spans="1:256" s="58" customFormat="1" ht="12.95" customHeight="1" x14ac:dyDescent="0.2">
      <c r="A114" s="77"/>
      <c r="B114" s="324" t="s">
        <v>1009</v>
      </c>
      <c r="C114" s="77"/>
      <c r="D114" s="276"/>
      <c r="E114" s="276"/>
      <c r="F114" s="276"/>
      <c r="G114" s="276"/>
      <c r="H114" s="276"/>
      <c r="I114" s="276"/>
      <c r="J114" s="276"/>
      <c r="K114" s="276"/>
      <c r="L114" s="276"/>
      <c r="M114" s="276"/>
      <c r="N114" s="276"/>
      <c r="O114" s="276"/>
      <c r="P114" s="276"/>
      <c r="Q114" s="276"/>
      <c r="R114" s="276"/>
      <c r="S114" s="276"/>
      <c r="T114" s="276"/>
      <c r="U114" s="276"/>
      <c r="V114" s="276"/>
      <c r="W114" s="276"/>
      <c r="X114" s="276"/>
      <c r="Y114" s="276"/>
      <c r="Z114" s="276"/>
      <c r="AA114" s="276"/>
      <c r="AB114" s="276"/>
      <c r="AC114" s="276"/>
      <c r="AD114" s="276"/>
      <c r="AE114" s="276"/>
      <c r="AF114" s="276"/>
      <c r="AG114" s="276"/>
      <c r="AH114" s="276"/>
      <c r="AI114" s="276"/>
      <c r="AJ114" s="276"/>
      <c r="AK114" s="276"/>
      <c r="AL114" s="276"/>
      <c r="AM114" s="276"/>
      <c r="AN114" s="276"/>
      <c r="AO114" s="276"/>
      <c r="AP114" s="276"/>
      <c r="AQ114" s="276"/>
      <c r="AR114" s="276"/>
      <c r="AS114" s="276"/>
      <c r="AT114" s="276"/>
      <c r="AU114" s="276"/>
      <c r="AV114" s="276"/>
      <c r="AW114" s="276"/>
      <c r="AX114" s="276"/>
      <c r="AY114" s="276"/>
      <c r="AZ114" s="276"/>
      <c r="BA114" s="276"/>
      <c r="BB114" s="276"/>
      <c r="BC114" s="276"/>
      <c r="BD114" s="276"/>
      <c r="BE114" s="276"/>
      <c r="BF114" s="276"/>
      <c r="BG114" s="276"/>
      <c r="BH114" s="276"/>
      <c r="BI114" s="276"/>
      <c r="BJ114" s="276"/>
      <c r="BK114" s="276"/>
      <c r="BL114" s="276"/>
      <c r="BM114" s="276"/>
      <c r="BN114" s="276"/>
      <c r="BO114" s="276"/>
      <c r="BP114" s="276"/>
      <c r="BQ114" s="276"/>
      <c r="BR114" s="276"/>
      <c r="BS114" s="276"/>
      <c r="BT114" s="276"/>
      <c r="BU114" s="276"/>
      <c r="BV114" s="276"/>
      <c r="BW114" s="276"/>
      <c r="BX114" s="276"/>
      <c r="BY114" s="276"/>
      <c r="BZ114" s="276"/>
      <c r="CA114" s="276"/>
      <c r="CB114" s="276"/>
      <c r="CC114" s="276"/>
      <c r="CD114" s="276"/>
      <c r="CE114" s="276"/>
      <c r="CF114" s="276"/>
      <c r="CG114" s="276"/>
      <c r="CH114" s="276"/>
      <c r="CI114" s="276"/>
      <c r="CJ114" s="276"/>
      <c r="CK114" s="276"/>
      <c r="CL114" s="276"/>
      <c r="CM114" s="276"/>
      <c r="CN114" s="276"/>
      <c r="CO114" s="276"/>
      <c r="CP114" s="276"/>
      <c r="CQ114" s="276"/>
      <c r="CR114" s="276"/>
      <c r="CS114" s="276"/>
      <c r="CT114" s="276"/>
      <c r="CU114" s="276"/>
      <c r="CV114" s="276"/>
      <c r="CW114" s="276"/>
      <c r="CX114" s="276"/>
      <c r="CY114" s="276"/>
      <c r="CZ114" s="276"/>
      <c r="DA114" s="276"/>
      <c r="DB114" s="276"/>
      <c r="DC114" s="276"/>
      <c r="DD114" s="276"/>
      <c r="DE114" s="276"/>
      <c r="DF114" s="276"/>
      <c r="DG114" s="276"/>
      <c r="DH114" s="276"/>
      <c r="DI114" s="276"/>
      <c r="DJ114" s="276"/>
      <c r="DK114" s="276"/>
      <c r="DL114" s="276"/>
      <c r="DM114" s="276"/>
      <c r="DN114" s="276"/>
      <c r="DO114" s="276"/>
      <c r="DP114" s="276"/>
      <c r="DQ114" s="276"/>
      <c r="DR114" s="276"/>
      <c r="DS114" s="276"/>
      <c r="DT114" s="276"/>
      <c r="DU114" s="276"/>
      <c r="DV114" s="276"/>
      <c r="DW114" s="276"/>
      <c r="DX114" s="276"/>
      <c r="DY114" s="276"/>
      <c r="DZ114" s="276"/>
      <c r="EA114" s="276"/>
      <c r="EB114" s="276"/>
      <c r="EC114" s="276"/>
      <c r="ED114" s="276"/>
      <c r="EE114" s="276"/>
      <c r="EF114" s="276"/>
      <c r="EG114" s="276"/>
      <c r="EH114" s="276"/>
      <c r="EI114" s="276"/>
      <c r="EJ114" s="276"/>
      <c r="EK114" s="276"/>
      <c r="EL114" s="276"/>
      <c r="EM114" s="276"/>
      <c r="EN114" s="276"/>
      <c r="EO114" s="276"/>
      <c r="EP114" s="276"/>
      <c r="EQ114" s="276"/>
      <c r="ER114" s="276"/>
      <c r="ES114" s="276"/>
      <c r="ET114" s="276"/>
      <c r="EU114" s="276"/>
      <c r="EV114" s="276"/>
      <c r="EW114" s="276"/>
      <c r="EX114" s="276"/>
      <c r="EY114" s="276"/>
      <c r="EZ114" s="276"/>
      <c r="FA114" s="276"/>
      <c r="FB114" s="276"/>
      <c r="FC114" s="276"/>
      <c r="FD114" s="276"/>
      <c r="FE114" s="276"/>
      <c r="FF114" s="276"/>
      <c r="FG114" s="276"/>
      <c r="FH114" s="276"/>
      <c r="FI114" s="276"/>
      <c r="FJ114" s="276"/>
      <c r="FK114" s="276"/>
      <c r="FL114" s="276"/>
      <c r="FM114" s="276"/>
      <c r="FN114" s="276"/>
      <c r="FO114" s="276"/>
      <c r="FP114" s="276"/>
      <c r="FQ114" s="276"/>
      <c r="FR114" s="276"/>
      <c r="FS114" s="276"/>
      <c r="FT114" s="276"/>
      <c r="FU114" s="276"/>
      <c r="FV114" s="276"/>
      <c r="FW114" s="276"/>
      <c r="FX114" s="276"/>
      <c r="FY114" s="276"/>
      <c r="FZ114" s="276"/>
      <c r="GA114" s="276"/>
      <c r="GB114" s="276"/>
      <c r="GC114" s="276"/>
      <c r="GD114" s="276"/>
      <c r="GE114" s="276"/>
      <c r="GF114" s="276"/>
      <c r="GG114" s="276"/>
      <c r="GH114" s="276"/>
      <c r="GI114" s="276"/>
      <c r="GJ114" s="276"/>
      <c r="GK114" s="276"/>
      <c r="GL114" s="276"/>
      <c r="GM114" s="276"/>
      <c r="GN114" s="276"/>
      <c r="GO114" s="276"/>
      <c r="GP114" s="276"/>
      <c r="GQ114" s="276"/>
      <c r="GR114" s="276"/>
      <c r="GS114" s="276"/>
      <c r="GT114" s="276"/>
      <c r="GU114" s="276"/>
      <c r="GV114" s="276"/>
      <c r="GW114" s="276"/>
      <c r="GX114" s="276"/>
      <c r="GY114" s="276"/>
      <c r="GZ114" s="276"/>
      <c r="HA114" s="276"/>
      <c r="HB114" s="276"/>
      <c r="HC114" s="276"/>
      <c r="HD114" s="276"/>
      <c r="HE114" s="276"/>
      <c r="HF114" s="276"/>
      <c r="HG114" s="276"/>
      <c r="HH114" s="276"/>
      <c r="HI114" s="276"/>
      <c r="HJ114" s="276"/>
      <c r="HK114" s="276"/>
      <c r="HL114" s="276"/>
      <c r="HM114" s="276"/>
      <c r="HN114" s="276"/>
      <c r="HO114" s="276"/>
      <c r="HP114" s="276"/>
      <c r="HQ114" s="276"/>
      <c r="HR114" s="276"/>
      <c r="HS114" s="276"/>
      <c r="HT114" s="276"/>
      <c r="HU114" s="276"/>
      <c r="HV114" s="276"/>
      <c r="HW114" s="276"/>
      <c r="HX114" s="276"/>
      <c r="HY114" s="276"/>
      <c r="HZ114" s="276"/>
      <c r="IA114" s="276"/>
      <c r="IB114" s="276"/>
      <c r="IC114" s="276"/>
      <c r="ID114" s="276"/>
      <c r="IE114" s="276"/>
      <c r="IF114" s="276"/>
      <c r="IG114" s="276"/>
      <c r="IH114" s="276"/>
      <c r="II114" s="276"/>
      <c r="IJ114" s="276"/>
      <c r="IK114" s="276"/>
      <c r="IL114" s="276"/>
      <c r="IM114" s="276"/>
      <c r="IN114" s="276"/>
      <c r="IO114" s="276"/>
      <c r="IP114" s="276"/>
      <c r="IQ114" s="276"/>
      <c r="IR114" s="276"/>
      <c r="IS114" s="276"/>
      <c r="IT114" s="276"/>
      <c r="IU114" s="276"/>
      <c r="IV114" s="276"/>
    </row>
    <row r="115" spans="1:256" s="58" customFormat="1" ht="5.0999999999999996" customHeight="1" x14ac:dyDescent="0.2">
      <c r="A115" s="77"/>
      <c r="B115" s="123"/>
      <c r="C115" s="77"/>
    </row>
    <row r="116" spans="1:256" s="58" customFormat="1" ht="12.75" customHeight="1" x14ac:dyDescent="0.2">
      <c r="A116" s="77"/>
      <c r="B116" s="324" t="s">
        <v>1011</v>
      </c>
      <c r="C116" s="77"/>
    </row>
    <row r="117" spans="1:256" s="58" customFormat="1" ht="12.75" customHeight="1" x14ac:dyDescent="0.2">
      <c r="A117" s="77"/>
      <c r="B117" s="324" t="s">
        <v>1013</v>
      </c>
      <c r="C117" s="77"/>
    </row>
    <row r="118" spans="1:256" s="58" customFormat="1" ht="12.95" customHeight="1" x14ac:dyDescent="0.2">
      <c r="A118" s="77"/>
      <c r="B118" s="324" t="s">
        <v>1012</v>
      </c>
      <c r="C118" s="77"/>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6"/>
      <c r="AK118" s="276"/>
      <c r="AL118" s="276"/>
      <c r="AM118" s="276"/>
      <c r="AN118" s="276"/>
      <c r="AO118" s="276"/>
      <c r="AP118" s="276"/>
      <c r="AQ118" s="276"/>
      <c r="AR118" s="276"/>
      <c r="AS118" s="276"/>
      <c r="AT118" s="276"/>
      <c r="AU118" s="276"/>
      <c r="AV118" s="276"/>
      <c r="AW118" s="276"/>
      <c r="AX118" s="276"/>
      <c r="AY118" s="276"/>
      <c r="AZ118" s="276"/>
      <c r="BA118" s="276"/>
      <c r="BB118" s="276"/>
      <c r="BC118" s="276"/>
      <c r="BD118" s="276"/>
      <c r="BE118" s="276"/>
      <c r="BF118" s="276"/>
      <c r="BG118" s="276"/>
      <c r="BH118" s="276"/>
      <c r="BI118" s="276"/>
      <c r="BJ118" s="276"/>
      <c r="BK118" s="276"/>
      <c r="BL118" s="276"/>
      <c r="BM118" s="276"/>
      <c r="BN118" s="276"/>
      <c r="BO118" s="276"/>
      <c r="BP118" s="276"/>
      <c r="BQ118" s="276"/>
      <c r="BR118" s="276"/>
      <c r="BS118" s="276"/>
      <c r="BT118" s="276"/>
      <c r="BU118" s="276"/>
      <c r="BV118" s="276"/>
      <c r="BW118" s="276"/>
      <c r="BX118" s="276"/>
      <c r="BY118" s="276"/>
      <c r="BZ118" s="276"/>
      <c r="CA118" s="276"/>
      <c r="CB118" s="276"/>
      <c r="CC118" s="276"/>
      <c r="CD118" s="276"/>
      <c r="CE118" s="276"/>
      <c r="CF118" s="276"/>
      <c r="CG118" s="276"/>
      <c r="CH118" s="276"/>
      <c r="CI118" s="276"/>
      <c r="CJ118" s="276"/>
      <c r="CK118" s="276"/>
      <c r="CL118" s="276"/>
      <c r="CM118" s="276"/>
      <c r="CN118" s="276"/>
      <c r="CO118" s="276"/>
      <c r="CP118" s="276"/>
      <c r="CQ118" s="276"/>
      <c r="CR118" s="276"/>
      <c r="CS118" s="276"/>
      <c r="CT118" s="276"/>
      <c r="CU118" s="276"/>
      <c r="CV118" s="276"/>
      <c r="CW118" s="276"/>
      <c r="CX118" s="276"/>
      <c r="CY118" s="276"/>
      <c r="CZ118" s="276"/>
      <c r="DA118" s="276"/>
      <c r="DB118" s="276"/>
      <c r="DC118" s="276"/>
      <c r="DD118" s="276"/>
      <c r="DE118" s="276"/>
      <c r="DF118" s="276"/>
      <c r="DG118" s="276"/>
      <c r="DH118" s="276"/>
      <c r="DI118" s="276"/>
      <c r="DJ118" s="276"/>
      <c r="DK118" s="276"/>
      <c r="DL118" s="276"/>
      <c r="DM118" s="276"/>
      <c r="DN118" s="276"/>
      <c r="DO118" s="276"/>
      <c r="DP118" s="276"/>
      <c r="DQ118" s="276"/>
      <c r="DR118" s="276"/>
      <c r="DS118" s="276"/>
      <c r="DT118" s="276"/>
      <c r="DU118" s="276"/>
      <c r="DV118" s="276"/>
      <c r="DW118" s="276"/>
      <c r="DX118" s="276"/>
      <c r="DY118" s="276"/>
      <c r="DZ118" s="276"/>
      <c r="EA118" s="276"/>
      <c r="EB118" s="276"/>
      <c r="EC118" s="276"/>
      <c r="ED118" s="276"/>
      <c r="EE118" s="276"/>
      <c r="EF118" s="276"/>
      <c r="EG118" s="276"/>
      <c r="EH118" s="276"/>
      <c r="EI118" s="276"/>
      <c r="EJ118" s="276"/>
      <c r="EK118" s="276"/>
      <c r="EL118" s="276"/>
      <c r="EM118" s="276"/>
      <c r="EN118" s="276"/>
      <c r="EO118" s="276"/>
      <c r="EP118" s="276"/>
      <c r="EQ118" s="276"/>
      <c r="ER118" s="276"/>
      <c r="ES118" s="276"/>
      <c r="ET118" s="276"/>
      <c r="EU118" s="276"/>
      <c r="EV118" s="276"/>
      <c r="EW118" s="276"/>
      <c r="EX118" s="276"/>
      <c r="EY118" s="276"/>
      <c r="EZ118" s="276"/>
      <c r="FA118" s="276"/>
      <c r="FB118" s="276"/>
      <c r="FC118" s="276"/>
      <c r="FD118" s="276"/>
      <c r="FE118" s="276"/>
      <c r="FF118" s="276"/>
      <c r="FG118" s="276"/>
      <c r="FH118" s="276"/>
      <c r="FI118" s="276"/>
      <c r="FJ118" s="276"/>
      <c r="FK118" s="276"/>
      <c r="FL118" s="276"/>
      <c r="FM118" s="276"/>
      <c r="FN118" s="276"/>
      <c r="FO118" s="276"/>
      <c r="FP118" s="276"/>
      <c r="FQ118" s="276"/>
      <c r="FR118" s="276"/>
      <c r="FS118" s="276"/>
      <c r="FT118" s="276"/>
      <c r="FU118" s="276"/>
      <c r="FV118" s="276"/>
      <c r="FW118" s="276"/>
      <c r="FX118" s="276"/>
      <c r="FY118" s="276"/>
      <c r="FZ118" s="276"/>
      <c r="GA118" s="276"/>
      <c r="GB118" s="276"/>
      <c r="GC118" s="276"/>
      <c r="GD118" s="276"/>
      <c r="GE118" s="276"/>
      <c r="GF118" s="276"/>
      <c r="GG118" s="276"/>
      <c r="GH118" s="276"/>
      <c r="GI118" s="276"/>
      <c r="GJ118" s="276"/>
      <c r="GK118" s="276"/>
      <c r="GL118" s="276"/>
      <c r="GM118" s="276"/>
      <c r="GN118" s="276"/>
      <c r="GO118" s="276"/>
      <c r="GP118" s="276"/>
      <c r="GQ118" s="276"/>
      <c r="GR118" s="276"/>
      <c r="GS118" s="276"/>
      <c r="GT118" s="276"/>
      <c r="GU118" s="276"/>
      <c r="GV118" s="276"/>
      <c r="GW118" s="276"/>
      <c r="GX118" s="276"/>
      <c r="GY118" s="276"/>
      <c r="GZ118" s="276"/>
      <c r="HA118" s="276"/>
      <c r="HB118" s="276"/>
      <c r="HC118" s="276"/>
      <c r="HD118" s="276"/>
      <c r="HE118" s="276"/>
      <c r="HF118" s="276"/>
      <c r="HG118" s="276"/>
      <c r="HH118" s="276"/>
      <c r="HI118" s="276"/>
      <c r="HJ118" s="276"/>
      <c r="HK118" s="276"/>
      <c r="HL118" s="276"/>
      <c r="HM118" s="276"/>
      <c r="HN118" s="276"/>
      <c r="HO118" s="276"/>
      <c r="HP118" s="276"/>
      <c r="HQ118" s="276"/>
      <c r="HR118" s="276"/>
      <c r="HS118" s="276"/>
      <c r="HT118" s="276"/>
      <c r="HU118" s="276"/>
      <c r="HV118" s="276"/>
      <c r="HW118" s="276"/>
      <c r="HX118" s="276"/>
      <c r="HY118" s="276"/>
      <c r="HZ118" s="276"/>
      <c r="IA118" s="276"/>
      <c r="IB118" s="276"/>
      <c r="IC118" s="276"/>
      <c r="ID118" s="276"/>
      <c r="IE118" s="276"/>
      <c r="IF118" s="276"/>
      <c r="IG118" s="276"/>
      <c r="IH118" s="276"/>
      <c r="II118" s="276"/>
      <c r="IJ118" s="276"/>
      <c r="IK118" s="276"/>
      <c r="IL118" s="276"/>
      <c r="IM118" s="276"/>
      <c r="IN118" s="276"/>
      <c r="IO118" s="276"/>
      <c r="IP118" s="276"/>
      <c r="IQ118" s="276"/>
      <c r="IR118" s="276"/>
      <c r="IS118" s="276"/>
      <c r="IT118" s="276"/>
      <c r="IU118" s="276"/>
      <c r="IV118" s="276"/>
    </row>
    <row r="119" spans="1:256" s="58" customFormat="1" ht="5.0999999999999996" customHeight="1" x14ac:dyDescent="0.2">
      <c r="A119" s="77"/>
      <c r="B119" s="123"/>
      <c r="C119" s="77"/>
    </row>
    <row r="120" spans="1:256" s="58" customFormat="1" x14ac:dyDescent="0.2">
      <c r="A120" s="77"/>
      <c r="B120" s="324" t="s">
        <v>1015</v>
      </c>
      <c r="C120" s="77"/>
    </row>
    <row r="121" spans="1:256" s="58" customFormat="1" ht="5.0999999999999996" customHeight="1" x14ac:dyDescent="0.2">
      <c r="A121" s="77"/>
      <c r="B121" s="123"/>
      <c r="C121" s="77"/>
    </row>
    <row r="122" spans="1:256" s="58" customFormat="1" ht="4.5" customHeight="1" x14ac:dyDescent="0.2">
      <c r="A122" s="77"/>
      <c r="B122" s="123"/>
      <c r="C122" s="77"/>
    </row>
    <row r="123" spans="1:256" s="58" customFormat="1" ht="12.95" customHeight="1" x14ac:dyDescent="0.2">
      <c r="A123" s="77"/>
      <c r="B123" s="275" t="s">
        <v>1040</v>
      </c>
      <c r="C123" s="77"/>
    </row>
    <row r="124" spans="1:256" s="58" customFormat="1" ht="5.0999999999999996" customHeight="1" x14ac:dyDescent="0.2">
      <c r="A124" s="77"/>
      <c r="B124" s="123"/>
      <c r="C124" s="77"/>
    </row>
    <row r="125" spans="1:256" s="58" customFormat="1" ht="25.5" x14ac:dyDescent="0.2">
      <c r="A125" s="77"/>
      <c r="B125" s="324" t="s">
        <v>1041</v>
      </c>
      <c r="C125" s="77"/>
    </row>
    <row r="126" spans="1:256" s="58" customFormat="1" ht="12.75" customHeight="1" x14ac:dyDescent="0.2">
      <c r="A126" s="77"/>
      <c r="B126" s="324" t="s">
        <v>1038</v>
      </c>
      <c r="C126" s="77"/>
    </row>
    <row r="127" spans="1:256" s="58" customFormat="1" x14ac:dyDescent="0.2">
      <c r="A127" s="77"/>
      <c r="B127" s="324" t="s">
        <v>1039</v>
      </c>
      <c r="C127" s="77"/>
      <c r="D127" s="276"/>
      <c r="E127" s="276"/>
      <c r="F127" s="276"/>
      <c r="G127" s="276"/>
      <c r="H127" s="276"/>
      <c r="I127" s="276"/>
      <c r="J127" s="276"/>
      <c r="K127" s="276"/>
      <c r="L127" s="276"/>
      <c r="M127" s="276"/>
      <c r="N127" s="276"/>
      <c r="O127" s="276"/>
      <c r="P127" s="276"/>
      <c r="Q127" s="276"/>
      <c r="R127" s="276"/>
      <c r="S127" s="276"/>
      <c r="T127" s="276"/>
      <c r="U127" s="276"/>
      <c r="V127" s="276"/>
      <c r="W127" s="276"/>
      <c r="X127" s="276"/>
      <c r="Y127" s="276"/>
      <c r="Z127" s="276"/>
      <c r="AA127" s="276"/>
      <c r="AB127" s="276"/>
      <c r="AC127" s="276"/>
      <c r="AD127" s="276"/>
      <c r="AE127" s="276"/>
      <c r="AF127" s="276"/>
      <c r="AG127" s="276"/>
      <c r="AH127" s="276"/>
      <c r="AI127" s="276"/>
      <c r="AJ127" s="276"/>
      <c r="AK127" s="276"/>
      <c r="AL127" s="276"/>
      <c r="AM127" s="276"/>
      <c r="AN127" s="276"/>
      <c r="AO127" s="276"/>
      <c r="AP127" s="276"/>
      <c r="AQ127" s="276"/>
      <c r="AR127" s="276"/>
      <c r="AS127" s="276"/>
      <c r="AT127" s="276"/>
      <c r="AU127" s="276"/>
      <c r="AV127" s="276"/>
      <c r="AW127" s="276"/>
      <c r="AX127" s="276"/>
      <c r="AY127" s="276"/>
      <c r="AZ127" s="276"/>
      <c r="BA127" s="276"/>
      <c r="BB127" s="276"/>
      <c r="BC127" s="276"/>
      <c r="BD127" s="276"/>
      <c r="BE127" s="276"/>
      <c r="BF127" s="276"/>
      <c r="BG127" s="276"/>
      <c r="BH127" s="276"/>
      <c r="BI127" s="276"/>
      <c r="BJ127" s="276"/>
      <c r="BK127" s="276"/>
      <c r="BL127" s="276"/>
      <c r="BM127" s="276"/>
      <c r="BN127" s="276"/>
      <c r="BO127" s="276"/>
      <c r="BP127" s="276"/>
      <c r="BQ127" s="276"/>
      <c r="BR127" s="276"/>
      <c r="BS127" s="276"/>
      <c r="BT127" s="276"/>
      <c r="BU127" s="276"/>
      <c r="BV127" s="276"/>
      <c r="BW127" s="276"/>
      <c r="BX127" s="276"/>
      <c r="BY127" s="276"/>
      <c r="BZ127" s="276"/>
      <c r="CA127" s="276"/>
      <c r="CB127" s="276"/>
      <c r="CC127" s="276"/>
      <c r="CD127" s="276"/>
      <c r="CE127" s="276"/>
      <c r="CF127" s="276"/>
      <c r="CG127" s="276"/>
      <c r="CH127" s="276"/>
      <c r="CI127" s="276"/>
      <c r="CJ127" s="276"/>
      <c r="CK127" s="276"/>
      <c r="CL127" s="276"/>
      <c r="CM127" s="276"/>
      <c r="CN127" s="276"/>
      <c r="CO127" s="276"/>
      <c r="CP127" s="276"/>
      <c r="CQ127" s="276"/>
      <c r="CR127" s="276"/>
      <c r="CS127" s="276"/>
      <c r="CT127" s="276"/>
      <c r="CU127" s="276"/>
      <c r="CV127" s="276"/>
      <c r="CW127" s="276"/>
      <c r="CX127" s="276"/>
      <c r="CY127" s="276"/>
      <c r="CZ127" s="276"/>
      <c r="DA127" s="276"/>
      <c r="DB127" s="276"/>
      <c r="DC127" s="276"/>
      <c r="DD127" s="276"/>
      <c r="DE127" s="276"/>
      <c r="DF127" s="276"/>
      <c r="DG127" s="276"/>
      <c r="DH127" s="276"/>
      <c r="DI127" s="276"/>
      <c r="DJ127" s="276"/>
      <c r="DK127" s="276"/>
      <c r="DL127" s="276"/>
      <c r="DM127" s="276"/>
      <c r="DN127" s="276"/>
      <c r="DO127" s="276"/>
      <c r="DP127" s="276"/>
      <c r="DQ127" s="276"/>
      <c r="DR127" s="276"/>
      <c r="DS127" s="276"/>
      <c r="DT127" s="276"/>
      <c r="DU127" s="276"/>
      <c r="DV127" s="276"/>
      <c r="DW127" s="276"/>
      <c r="DX127" s="276"/>
      <c r="DY127" s="276"/>
      <c r="DZ127" s="276"/>
      <c r="EA127" s="276"/>
      <c r="EB127" s="276"/>
      <c r="EC127" s="276"/>
      <c r="ED127" s="276"/>
      <c r="EE127" s="276"/>
      <c r="EF127" s="276"/>
      <c r="EG127" s="276"/>
      <c r="EH127" s="276"/>
      <c r="EI127" s="276"/>
      <c r="EJ127" s="276"/>
      <c r="EK127" s="276"/>
      <c r="EL127" s="276"/>
      <c r="EM127" s="276"/>
      <c r="EN127" s="276"/>
      <c r="EO127" s="276"/>
      <c r="EP127" s="276"/>
      <c r="EQ127" s="276"/>
      <c r="ER127" s="276"/>
      <c r="ES127" s="276"/>
      <c r="ET127" s="276"/>
      <c r="EU127" s="276"/>
      <c r="EV127" s="276"/>
      <c r="EW127" s="276"/>
      <c r="EX127" s="276"/>
      <c r="EY127" s="276"/>
      <c r="EZ127" s="276"/>
      <c r="FA127" s="276"/>
      <c r="FB127" s="276"/>
      <c r="FC127" s="276"/>
      <c r="FD127" s="276"/>
      <c r="FE127" s="276"/>
      <c r="FF127" s="276"/>
      <c r="FG127" s="276"/>
      <c r="FH127" s="276"/>
      <c r="FI127" s="276"/>
      <c r="FJ127" s="276"/>
      <c r="FK127" s="276"/>
      <c r="FL127" s="276"/>
      <c r="FM127" s="276"/>
      <c r="FN127" s="276"/>
      <c r="FO127" s="276"/>
      <c r="FP127" s="276"/>
      <c r="FQ127" s="276"/>
      <c r="FR127" s="276"/>
      <c r="FS127" s="276"/>
      <c r="FT127" s="276"/>
      <c r="FU127" s="276"/>
      <c r="FV127" s="276"/>
      <c r="FW127" s="276"/>
      <c r="FX127" s="276"/>
      <c r="FY127" s="276"/>
      <c r="FZ127" s="276"/>
      <c r="GA127" s="276"/>
      <c r="GB127" s="276"/>
      <c r="GC127" s="276"/>
      <c r="GD127" s="276"/>
      <c r="GE127" s="276"/>
      <c r="GF127" s="276"/>
      <c r="GG127" s="276"/>
      <c r="GH127" s="276"/>
      <c r="GI127" s="276"/>
      <c r="GJ127" s="276"/>
      <c r="GK127" s="276"/>
      <c r="GL127" s="276"/>
      <c r="GM127" s="276"/>
      <c r="GN127" s="276"/>
      <c r="GO127" s="276"/>
      <c r="GP127" s="276"/>
      <c r="GQ127" s="276"/>
      <c r="GR127" s="276"/>
      <c r="GS127" s="276"/>
      <c r="GT127" s="276"/>
      <c r="GU127" s="276"/>
      <c r="GV127" s="276"/>
      <c r="GW127" s="276"/>
      <c r="GX127" s="276"/>
      <c r="GY127" s="276"/>
      <c r="GZ127" s="276"/>
      <c r="HA127" s="276"/>
      <c r="HB127" s="276"/>
      <c r="HC127" s="276"/>
      <c r="HD127" s="276"/>
      <c r="HE127" s="276"/>
      <c r="HF127" s="276"/>
      <c r="HG127" s="276"/>
      <c r="HH127" s="276"/>
      <c r="HI127" s="276"/>
      <c r="HJ127" s="276"/>
      <c r="HK127" s="276"/>
      <c r="HL127" s="276"/>
      <c r="HM127" s="276"/>
      <c r="HN127" s="276"/>
      <c r="HO127" s="276"/>
      <c r="HP127" s="276"/>
      <c r="HQ127" s="276"/>
      <c r="HR127" s="276"/>
      <c r="HS127" s="276"/>
      <c r="HT127" s="276"/>
      <c r="HU127" s="276"/>
      <c r="HV127" s="276"/>
      <c r="HW127" s="276"/>
      <c r="HX127" s="276"/>
      <c r="HY127" s="276"/>
      <c r="HZ127" s="276"/>
      <c r="IA127" s="276"/>
      <c r="IB127" s="276"/>
      <c r="IC127" s="276"/>
      <c r="ID127" s="276"/>
      <c r="IE127" s="276"/>
      <c r="IF127" s="276"/>
      <c r="IG127" s="276"/>
      <c r="IH127" s="276"/>
      <c r="II127" s="276"/>
      <c r="IJ127" s="276"/>
      <c r="IK127" s="276"/>
      <c r="IL127" s="276"/>
      <c r="IM127" s="276"/>
      <c r="IN127" s="276"/>
      <c r="IO127" s="276"/>
      <c r="IP127" s="276"/>
      <c r="IQ127" s="276"/>
      <c r="IR127" s="276"/>
      <c r="IS127" s="276"/>
      <c r="IT127" s="276"/>
      <c r="IU127" s="276"/>
      <c r="IV127" s="276"/>
    </row>
    <row r="128" spans="1:256" s="58" customFormat="1" ht="5.0999999999999996" customHeight="1" x14ac:dyDescent="0.2">
      <c r="A128" s="77"/>
      <c r="B128" s="123"/>
      <c r="C128" s="77"/>
    </row>
    <row r="129" spans="1:256" s="58" customFormat="1" ht="5.0999999999999996" customHeight="1" x14ac:dyDescent="0.2">
      <c r="A129" s="77"/>
      <c r="B129" s="123"/>
      <c r="C129" s="77"/>
    </row>
    <row r="130" spans="1:256" s="58" customFormat="1" ht="12.95" customHeight="1" x14ac:dyDescent="0.2">
      <c r="A130" s="77"/>
      <c r="B130" s="275" t="s">
        <v>1042</v>
      </c>
      <c r="C130" s="77"/>
    </row>
    <row r="131" spans="1:256" s="58" customFormat="1" ht="5.0999999999999996" customHeight="1" x14ac:dyDescent="0.2">
      <c r="A131" s="77"/>
      <c r="B131" s="123"/>
      <c r="C131" s="77"/>
    </row>
    <row r="132" spans="1:256" s="58" customFormat="1" ht="25.5" x14ac:dyDescent="0.2">
      <c r="A132" s="77"/>
      <c r="B132" s="324" t="s">
        <v>1043</v>
      </c>
      <c r="C132" s="77"/>
    </row>
    <row r="133" spans="1:256" s="58" customFormat="1" ht="25.5" x14ac:dyDescent="0.2">
      <c r="A133" s="77"/>
      <c r="B133" s="324" t="s">
        <v>1059</v>
      </c>
      <c r="C133" s="77"/>
      <c r="D133" s="276"/>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c r="AA133" s="276"/>
      <c r="AB133" s="276"/>
      <c r="AC133" s="276"/>
      <c r="AD133" s="276"/>
      <c r="AE133" s="276"/>
      <c r="AF133" s="276"/>
      <c r="AG133" s="276"/>
      <c r="AH133" s="276"/>
      <c r="AI133" s="276"/>
      <c r="AJ133" s="276"/>
      <c r="AK133" s="276"/>
      <c r="AL133" s="276"/>
      <c r="AM133" s="276"/>
      <c r="AN133" s="276"/>
      <c r="AO133" s="276"/>
      <c r="AP133" s="276"/>
      <c r="AQ133" s="276"/>
      <c r="AR133" s="276"/>
      <c r="AS133" s="276"/>
      <c r="AT133" s="276"/>
      <c r="AU133" s="276"/>
      <c r="AV133" s="276"/>
      <c r="AW133" s="276"/>
      <c r="AX133" s="276"/>
      <c r="AY133" s="276"/>
      <c r="AZ133" s="276"/>
      <c r="BA133" s="276"/>
      <c r="BB133" s="276"/>
      <c r="BC133" s="276"/>
      <c r="BD133" s="276"/>
      <c r="BE133" s="276"/>
      <c r="BF133" s="276"/>
      <c r="BG133" s="276"/>
      <c r="BH133" s="276"/>
      <c r="BI133" s="276"/>
      <c r="BJ133" s="276"/>
      <c r="BK133" s="276"/>
      <c r="BL133" s="276"/>
      <c r="BM133" s="276"/>
      <c r="BN133" s="276"/>
      <c r="BO133" s="276"/>
      <c r="BP133" s="276"/>
      <c r="BQ133" s="276"/>
      <c r="BR133" s="276"/>
      <c r="BS133" s="276"/>
      <c r="BT133" s="276"/>
      <c r="BU133" s="276"/>
      <c r="BV133" s="276"/>
      <c r="BW133" s="276"/>
      <c r="BX133" s="276"/>
      <c r="BY133" s="276"/>
      <c r="BZ133" s="276"/>
      <c r="CA133" s="276"/>
      <c r="CB133" s="276"/>
      <c r="CC133" s="276"/>
      <c r="CD133" s="276"/>
      <c r="CE133" s="276"/>
      <c r="CF133" s="276"/>
      <c r="CG133" s="276"/>
      <c r="CH133" s="276"/>
      <c r="CI133" s="276"/>
      <c r="CJ133" s="276"/>
      <c r="CK133" s="276"/>
      <c r="CL133" s="276"/>
      <c r="CM133" s="276"/>
      <c r="CN133" s="276"/>
      <c r="CO133" s="276"/>
      <c r="CP133" s="276"/>
      <c r="CQ133" s="276"/>
      <c r="CR133" s="276"/>
      <c r="CS133" s="276"/>
      <c r="CT133" s="276"/>
      <c r="CU133" s="276"/>
      <c r="CV133" s="276"/>
      <c r="CW133" s="276"/>
      <c r="CX133" s="276"/>
      <c r="CY133" s="276"/>
      <c r="CZ133" s="276"/>
      <c r="DA133" s="276"/>
      <c r="DB133" s="276"/>
      <c r="DC133" s="276"/>
      <c r="DD133" s="276"/>
      <c r="DE133" s="276"/>
      <c r="DF133" s="276"/>
      <c r="DG133" s="276"/>
      <c r="DH133" s="276"/>
      <c r="DI133" s="276"/>
      <c r="DJ133" s="276"/>
      <c r="DK133" s="276"/>
      <c r="DL133" s="276"/>
      <c r="DM133" s="276"/>
      <c r="DN133" s="276"/>
      <c r="DO133" s="276"/>
      <c r="DP133" s="276"/>
      <c r="DQ133" s="276"/>
      <c r="DR133" s="276"/>
      <c r="DS133" s="276"/>
      <c r="DT133" s="276"/>
      <c r="DU133" s="276"/>
      <c r="DV133" s="276"/>
      <c r="DW133" s="276"/>
      <c r="DX133" s="276"/>
      <c r="DY133" s="276"/>
      <c r="DZ133" s="276"/>
      <c r="EA133" s="276"/>
      <c r="EB133" s="276"/>
      <c r="EC133" s="276"/>
      <c r="ED133" s="276"/>
      <c r="EE133" s="276"/>
      <c r="EF133" s="276"/>
      <c r="EG133" s="276"/>
      <c r="EH133" s="276"/>
      <c r="EI133" s="276"/>
      <c r="EJ133" s="276"/>
      <c r="EK133" s="276"/>
      <c r="EL133" s="276"/>
      <c r="EM133" s="276"/>
      <c r="EN133" s="276"/>
      <c r="EO133" s="276"/>
      <c r="EP133" s="276"/>
      <c r="EQ133" s="276"/>
      <c r="ER133" s="276"/>
      <c r="ES133" s="276"/>
      <c r="ET133" s="276"/>
      <c r="EU133" s="276"/>
      <c r="EV133" s="276"/>
      <c r="EW133" s="276"/>
      <c r="EX133" s="276"/>
      <c r="EY133" s="276"/>
      <c r="EZ133" s="276"/>
      <c r="FA133" s="276"/>
      <c r="FB133" s="276"/>
      <c r="FC133" s="276"/>
      <c r="FD133" s="276"/>
      <c r="FE133" s="276"/>
      <c r="FF133" s="276"/>
      <c r="FG133" s="276"/>
      <c r="FH133" s="276"/>
      <c r="FI133" s="276"/>
      <c r="FJ133" s="276"/>
      <c r="FK133" s="276"/>
      <c r="FL133" s="276"/>
      <c r="FM133" s="276"/>
      <c r="FN133" s="276"/>
      <c r="FO133" s="276"/>
      <c r="FP133" s="276"/>
      <c r="FQ133" s="276"/>
      <c r="FR133" s="276"/>
      <c r="FS133" s="276"/>
      <c r="FT133" s="276"/>
      <c r="FU133" s="276"/>
      <c r="FV133" s="276"/>
      <c r="FW133" s="276"/>
      <c r="FX133" s="276"/>
      <c r="FY133" s="276"/>
      <c r="FZ133" s="276"/>
      <c r="GA133" s="276"/>
      <c r="GB133" s="276"/>
      <c r="GC133" s="276"/>
      <c r="GD133" s="276"/>
      <c r="GE133" s="276"/>
      <c r="GF133" s="276"/>
      <c r="GG133" s="276"/>
      <c r="GH133" s="276"/>
      <c r="GI133" s="276"/>
      <c r="GJ133" s="276"/>
      <c r="GK133" s="276"/>
      <c r="GL133" s="276"/>
      <c r="GM133" s="276"/>
      <c r="GN133" s="276"/>
      <c r="GO133" s="276"/>
      <c r="GP133" s="276"/>
      <c r="GQ133" s="276"/>
      <c r="GR133" s="276"/>
      <c r="GS133" s="276"/>
      <c r="GT133" s="276"/>
      <c r="GU133" s="276"/>
      <c r="GV133" s="276"/>
      <c r="GW133" s="276"/>
      <c r="GX133" s="276"/>
      <c r="GY133" s="276"/>
      <c r="GZ133" s="276"/>
      <c r="HA133" s="276"/>
      <c r="HB133" s="276"/>
      <c r="HC133" s="276"/>
      <c r="HD133" s="276"/>
      <c r="HE133" s="276"/>
      <c r="HF133" s="276"/>
      <c r="HG133" s="276"/>
      <c r="HH133" s="276"/>
      <c r="HI133" s="276"/>
      <c r="HJ133" s="276"/>
      <c r="HK133" s="276"/>
      <c r="HL133" s="276"/>
      <c r="HM133" s="276"/>
      <c r="HN133" s="276"/>
      <c r="HO133" s="276"/>
      <c r="HP133" s="276"/>
      <c r="HQ133" s="276"/>
      <c r="HR133" s="276"/>
      <c r="HS133" s="276"/>
      <c r="HT133" s="276"/>
      <c r="HU133" s="276"/>
      <c r="HV133" s="276"/>
      <c r="HW133" s="276"/>
      <c r="HX133" s="276"/>
      <c r="HY133" s="276"/>
      <c r="HZ133" s="276"/>
      <c r="IA133" s="276"/>
      <c r="IB133" s="276"/>
      <c r="IC133" s="276"/>
      <c r="ID133" s="276"/>
      <c r="IE133" s="276"/>
      <c r="IF133" s="276"/>
      <c r="IG133" s="276"/>
      <c r="IH133" s="276"/>
      <c r="II133" s="276"/>
      <c r="IJ133" s="276"/>
      <c r="IK133" s="276"/>
      <c r="IL133" s="276"/>
      <c r="IM133" s="276"/>
      <c r="IN133" s="276"/>
      <c r="IO133" s="276"/>
      <c r="IP133" s="276"/>
      <c r="IQ133" s="276"/>
      <c r="IR133" s="276"/>
      <c r="IS133" s="276"/>
      <c r="IT133" s="276"/>
      <c r="IU133" s="276"/>
      <c r="IV133" s="276"/>
    </row>
    <row r="134" spans="1:256" s="58" customFormat="1" ht="5.0999999999999996" customHeight="1" x14ac:dyDescent="0.2">
      <c r="A134" s="77"/>
      <c r="B134" s="123"/>
      <c r="C134" s="77"/>
    </row>
    <row r="135" spans="1:256" s="58" customFormat="1" ht="5.0999999999999996" customHeight="1" x14ac:dyDescent="0.2">
      <c r="A135" s="77"/>
      <c r="B135" s="123"/>
      <c r="C135" s="77"/>
    </row>
    <row r="136" spans="1:256" s="58" customFormat="1" ht="12.95" customHeight="1" x14ac:dyDescent="0.2">
      <c r="A136" s="77"/>
      <c r="B136" s="275" t="s">
        <v>1073</v>
      </c>
      <c r="C136" s="77"/>
    </row>
    <row r="137" spans="1:256" s="58" customFormat="1" ht="5.0999999999999996" customHeight="1" x14ac:dyDescent="0.2">
      <c r="A137" s="77"/>
      <c r="B137" s="123"/>
      <c r="C137" s="77"/>
    </row>
    <row r="138" spans="1:256" s="58" customFormat="1" ht="25.5" x14ac:dyDescent="0.2">
      <c r="A138" s="77"/>
      <c r="B138" s="324" t="s">
        <v>1075</v>
      </c>
      <c r="C138" s="77"/>
    </row>
    <row r="139" spans="1:256" s="58" customFormat="1" x14ac:dyDescent="0.2">
      <c r="A139" s="77"/>
      <c r="B139" s="324" t="s">
        <v>1076</v>
      </c>
      <c r="C139" s="77"/>
    </row>
    <row r="140" spans="1:256" s="58" customFormat="1" x14ac:dyDescent="0.2">
      <c r="A140" s="77"/>
      <c r="B140" s="324" t="s">
        <v>1074</v>
      </c>
      <c r="C140" s="77"/>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c r="BA140" s="276"/>
      <c r="BB140" s="276"/>
      <c r="BC140" s="276"/>
      <c r="BD140" s="276"/>
      <c r="BE140" s="276"/>
      <c r="BF140" s="276"/>
      <c r="BG140" s="276"/>
      <c r="BH140" s="276"/>
      <c r="BI140" s="276"/>
      <c r="BJ140" s="276"/>
      <c r="BK140" s="276"/>
      <c r="BL140" s="276"/>
      <c r="BM140" s="276"/>
      <c r="BN140" s="276"/>
      <c r="BO140" s="276"/>
      <c r="BP140" s="276"/>
      <c r="BQ140" s="276"/>
      <c r="BR140" s="276"/>
      <c r="BS140" s="276"/>
      <c r="BT140" s="276"/>
      <c r="BU140" s="276"/>
      <c r="BV140" s="276"/>
      <c r="BW140" s="276"/>
      <c r="BX140" s="276"/>
      <c r="BY140" s="276"/>
      <c r="BZ140" s="276"/>
      <c r="CA140" s="276"/>
      <c r="CB140" s="276"/>
      <c r="CC140" s="276"/>
      <c r="CD140" s="276"/>
      <c r="CE140" s="276"/>
      <c r="CF140" s="276"/>
      <c r="CG140" s="276"/>
      <c r="CH140" s="276"/>
      <c r="CI140" s="276"/>
      <c r="CJ140" s="276"/>
      <c r="CK140" s="276"/>
      <c r="CL140" s="276"/>
      <c r="CM140" s="276"/>
      <c r="CN140" s="276"/>
      <c r="CO140" s="276"/>
      <c r="CP140" s="276"/>
      <c r="CQ140" s="276"/>
      <c r="CR140" s="276"/>
      <c r="CS140" s="276"/>
      <c r="CT140" s="276"/>
      <c r="CU140" s="276"/>
      <c r="CV140" s="276"/>
      <c r="CW140" s="276"/>
      <c r="CX140" s="276"/>
      <c r="CY140" s="276"/>
      <c r="CZ140" s="276"/>
      <c r="DA140" s="276"/>
      <c r="DB140" s="276"/>
      <c r="DC140" s="276"/>
      <c r="DD140" s="276"/>
      <c r="DE140" s="276"/>
      <c r="DF140" s="276"/>
      <c r="DG140" s="276"/>
      <c r="DH140" s="276"/>
      <c r="DI140" s="276"/>
      <c r="DJ140" s="276"/>
      <c r="DK140" s="276"/>
      <c r="DL140" s="276"/>
      <c r="DM140" s="276"/>
      <c r="DN140" s="276"/>
      <c r="DO140" s="276"/>
      <c r="DP140" s="276"/>
      <c r="DQ140" s="276"/>
      <c r="DR140" s="276"/>
      <c r="DS140" s="276"/>
      <c r="DT140" s="276"/>
      <c r="DU140" s="276"/>
      <c r="DV140" s="276"/>
      <c r="DW140" s="276"/>
      <c r="DX140" s="276"/>
      <c r="DY140" s="276"/>
      <c r="DZ140" s="276"/>
      <c r="EA140" s="276"/>
      <c r="EB140" s="276"/>
      <c r="EC140" s="276"/>
      <c r="ED140" s="276"/>
      <c r="EE140" s="276"/>
      <c r="EF140" s="276"/>
      <c r="EG140" s="276"/>
      <c r="EH140" s="276"/>
      <c r="EI140" s="276"/>
      <c r="EJ140" s="276"/>
      <c r="EK140" s="276"/>
      <c r="EL140" s="276"/>
      <c r="EM140" s="276"/>
      <c r="EN140" s="276"/>
      <c r="EO140" s="276"/>
      <c r="EP140" s="276"/>
      <c r="EQ140" s="276"/>
      <c r="ER140" s="276"/>
      <c r="ES140" s="276"/>
      <c r="ET140" s="276"/>
      <c r="EU140" s="276"/>
      <c r="EV140" s="276"/>
      <c r="EW140" s="276"/>
      <c r="EX140" s="276"/>
      <c r="EY140" s="276"/>
      <c r="EZ140" s="276"/>
      <c r="FA140" s="276"/>
      <c r="FB140" s="276"/>
      <c r="FC140" s="276"/>
      <c r="FD140" s="276"/>
      <c r="FE140" s="276"/>
      <c r="FF140" s="276"/>
      <c r="FG140" s="276"/>
      <c r="FH140" s="276"/>
      <c r="FI140" s="276"/>
      <c r="FJ140" s="276"/>
      <c r="FK140" s="276"/>
      <c r="FL140" s="276"/>
      <c r="FM140" s="276"/>
      <c r="FN140" s="276"/>
      <c r="FO140" s="276"/>
      <c r="FP140" s="276"/>
      <c r="FQ140" s="276"/>
      <c r="FR140" s="276"/>
      <c r="FS140" s="276"/>
      <c r="FT140" s="276"/>
      <c r="FU140" s="276"/>
      <c r="FV140" s="276"/>
      <c r="FW140" s="276"/>
      <c r="FX140" s="276"/>
      <c r="FY140" s="276"/>
      <c r="FZ140" s="276"/>
      <c r="GA140" s="276"/>
      <c r="GB140" s="276"/>
      <c r="GC140" s="276"/>
      <c r="GD140" s="276"/>
      <c r="GE140" s="276"/>
      <c r="GF140" s="276"/>
      <c r="GG140" s="276"/>
      <c r="GH140" s="276"/>
      <c r="GI140" s="276"/>
      <c r="GJ140" s="276"/>
      <c r="GK140" s="276"/>
      <c r="GL140" s="276"/>
      <c r="GM140" s="276"/>
      <c r="GN140" s="276"/>
      <c r="GO140" s="276"/>
      <c r="GP140" s="276"/>
      <c r="GQ140" s="276"/>
      <c r="GR140" s="276"/>
      <c r="GS140" s="276"/>
      <c r="GT140" s="276"/>
      <c r="GU140" s="276"/>
      <c r="GV140" s="276"/>
      <c r="GW140" s="276"/>
      <c r="GX140" s="276"/>
      <c r="GY140" s="276"/>
      <c r="GZ140" s="276"/>
      <c r="HA140" s="276"/>
      <c r="HB140" s="276"/>
      <c r="HC140" s="276"/>
      <c r="HD140" s="276"/>
      <c r="HE140" s="276"/>
      <c r="HF140" s="276"/>
      <c r="HG140" s="276"/>
      <c r="HH140" s="276"/>
      <c r="HI140" s="276"/>
      <c r="HJ140" s="276"/>
      <c r="HK140" s="276"/>
      <c r="HL140" s="276"/>
      <c r="HM140" s="276"/>
      <c r="HN140" s="276"/>
      <c r="HO140" s="276"/>
      <c r="HP140" s="276"/>
      <c r="HQ140" s="276"/>
      <c r="HR140" s="276"/>
      <c r="HS140" s="276"/>
      <c r="HT140" s="276"/>
      <c r="HU140" s="276"/>
      <c r="HV140" s="276"/>
      <c r="HW140" s="276"/>
      <c r="HX140" s="276"/>
      <c r="HY140" s="276"/>
      <c r="HZ140" s="276"/>
      <c r="IA140" s="276"/>
      <c r="IB140" s="276"/>
      <c r="IC140" s="276"/>
      <c r="ID140" s="276"/>
      <c r="IE140" s="276"/>
      <c r="IF140" s="276"/>
      <c r="IG140" s="276"/>
      <c r="IH140" s="276"/>
      <c r="II140" s="276"/>
      <c r="IJ140" s="276"/>
      <c r="IK140" s="276"/>
      <c r="IL140" s="276"/>
      <c r="IM140" s="276"/>
      <c r="IN140" s="276"/>
      <c r="IO140" s="276"/>
      <c r="IP140" s="276"/>
      <c r="IQ140" s="276"/>
      <c r="IR140" s="276"/>
      <c r="IS140" s="276"/>
      <c r="IT140" s="276"/>
      <c r="IU140" s="276"/>
      <c r="IV140" s="276"/>
    </row>
    <row r="141" spans="1:256" s="58" customFormat="1" ht="5.0999999999999996" customHeight="1" x14ac:dyDescent="0.2">
      <c r="A141" s="77"/>
      <c r="B141" s="123"/>
      <c r="C141" s="77"/>
    </row>
    <row r="142" spans="1:256" s="58" customFormat="1" ht="5.0999999999999996" customHeight="1" x14ac:dyDescent="0.2">
      <c r="A142" s="77"/>
      <c r="B142" s="123"/>
      <c r="C142" s="77"/>
    </row>
    <row r="143" spans="1:256" s="58" customFormat="1" ht="12.95" customHeight="1" x14ac:dyDescent="0.2">
      <c r="A143" s="77"/>
      <c r="B143" s="275" t="s">
        <v>1078</v>
      </c>
      <c r="C143" s="77"/>
    </row>
    <row r="144" spans="1:256" s="58" customFormat="1" ht="5.0999999999999996" customHeight="1" x14ac:dyDescent="0.2">
      <c r="A144" s="77"/>
      <c r="B144" s="123"/>
      <c r="C144" s="77"/>
    </row>
    <row r="145" spans="1:256" s="58" customFormat="1" x14ac:dyDescent="0.2">
      <c r="A145" s="77"/>
      <c r="B145" s="324" t="s">
        <v>1079</v>
      </c>
      <c r="C145" s="77"/>
    </row>
    <row r="146" spans="1:256" s="58" customFormat="1" ht="5.0999999999999996" customHeight="1" x14ac:dyDescent="0.2">
      <c r="A146" s="77"/>
      <c r="B146" s="123"/>
      <c r="C146" s="77"/>
    </row>
    <row r="147" spans="1:256" s="58" customFormat="1" ht="5.0999999999999996" customHeight="1" x14ac:dyDescent="0.2">
      <c r="A147" s="77"/>
      <c r="B147" s="123"/>
      <c r="C147" s="77"/>
    </row>
    <row r="148" spans="1:256" s="58" customFormat="1" ht="12.95" customHeight="1" x14ac:dyDescent="0.2">
      <c r="A148" s="77"/>
      <c r="B148" s="276"/>
      <c r="C148" s="77"/>
      <c r="D148" s="276"/>
      <c r="E148" s="276"/>
      <c r="F148" s="276"/>
      <c r="G148" s="276"/>
      <c r="H148" s="276"/>
      <c r="I148" s="276"/>
      <c r="J148" s="276"/>
      <c r="K148" s="276"/>
      <c r="L148" s="276"/>
      <c r="M148" s="276"/>
      <c r="N148" s="276"/>
      <c r="O148" s="276"/>
      <c r="P148" s="276"/>
      <c r="Q148" s="276"/>
      <c r="R148" s="276"/>
      <c r="S148" s="276"/>
      <c r="T148" s="276"/>
      <c r="U148" s="276"/>
      <c r="V148" s="276"/>
      <c r="W148" s="276"/>
      <c r="X148" s="276"/>
      <c r="Y148" s="276"/>
      <c r="Z148" s="276"/>
      <c r="AA148" s="276"/>
      <c r="AB148" s="276"/>
      <c r="AC148" s="276"/>
      <c r="AD148" s="276"/>
      <c r="AE148" s="276"/>
      <c r="AF148" s="276"/>
      <c r="AG148" s="276"/>
      <c r="AH148" s="276"/>
      <c r="AI148" s="276"/>
      <c r="AJ148" s="276"/>
      <c r="AK148" s="276"/>
      <c r="AL148" s="276"/>
      <c r="AM148" s="276"/>
      <c r="AN148" s="276"/>
      <c r="AO148" s="276"/>
      <c r="AP148" s="276"/>
      <c r="AQ148" s="276"/>
      <c r="AR148" s="276"/>
      <c r="AS148" s="276"/>
      <c r="AT148" s="276"/>
      <c r="AU148" s="276"/>
      <c r="AV148" s="276"/>
      <c r="AW148" s="276"/>
      <c r="AX148" s="276"/>
      <c r="AY148" s="276"/>
      <c r="AZ148" s="276"/>
      <c r="BA148" s="276"/>
      <c r="BB148" s="276"/>
      <c r="BC148" s="276"/>
      <c r="BD148" s="276"/>
      <c r="BE148" s="276"/>
      <c r="BF148" s="276"/>
      <c r="BG148" s="276"/>
      <c r="BH148" s="276"/>
      <c r="BI148" s="276"/>
      <c r="BJ148" s="276"/>
      <c r="BK148" s="276"/>
      <c r="BL148" s="276"/>
      <c r="BM148" s="276"/>
      <c r="BN148" s="276"/>
      <c r="BO148" s="276"/>
      <c r="BP148" s="276"/>
      <c r="BQ148" s="276"/>
      <c r="BR148" s="276"/>
      <c r="BS148" s="276"/>
      <c r="BT148" s="276"/>
      <c r="BU148" s="276"/>
      <c r="BV148" s="276"/>
      <c r="BW148" s="276"/>
      <c r="BX148" s="276"/>
      <c r="BY148" s="276"/>
      <c r="BZ148" s="276"/>
      <c r="CA148" s="276"/>
      <c r="CB148" s="276"/>
      <c r="CC148" s="276"/>
      <c r="CD148" s="276"/>
      <c r="CE148" s="276"/>
      <c r="CF148" s="276"/>
      <c r="CG148" s="276"/>
      <c r="CH148" s="276"/>
      <c r="CI148" s="276"/>
      <c r="CJ148" s="276"/>
      <c r="CK148" s="276"/>
      <c r="CL148" s="276"/>
      <c r="CM148" s="276"/>
      <c r="CN148" s="276"/>
      <c r="CO148" s="276"/>
      <c r="CP148" s="276"/>
      <c r="CQ148" s="276"/>
      <c r="CR148" s="276"/>
      <c r="CS148" s="276"/>
      <c r="CT148" s="276"/>
      <c r="CU148" s="276"/>
      <c r="CV148" s="276"/>
      <c r="CW148" s="276"/>
      <c r="CX148" s="276"/>
      <c r="CY148" s="276"/>
      <c r="CZ148" s="276"/>
      <c r="DA148" s="276"/>
      <c r="DB148" s="276"/>
      <c r="DC148" s="276"/>
      <c r="DD148" s="276"/>
      <c r="DE148" s="276"/>
      <c r="DF148" s="276"/>
      <c r="DG148" s="276"/>
      <c r="DH148" s="276"/>
      <c r="DI148" s="276"/>
      <c r="DJ148" s="276"/>
      <c r="DK148" s="276"/>
      <c r="DL148" s="276"/>
      <c r="DM148" s="276"/>
      <c r="DN148" s="276"/>
      <c r="DO148" s="276"/>
      <c r="DP148" s="276"/>
      <c r="DQ148" s="276"/>
      <c r="DR148" s="276"/>
      <c r="DS148" s="276"/>
      <c r="DT148" s="276"/>
      <c r="DU148" s="276"/>
      <c r="DV148" s="276"/>
      <c r="DW148" s="276"/>
      <c r="DX148" s="276"/>
      <c r="DY148" s="276"/>
      <c r="DZ148" s="276"/>
      <c r="EA148" s="276"/>
      <c r="EB148" s="276"/>
      <c r="EC148" s="276"/>
      <c r="ED148" s="276"/>
      <c r="EE148" s="276"/>
      <c r="EF148" s="276"/>
      <c r="EG148" s="276"/>
      <c r="EH148" s="276"/>
      <c r="EI148" s="276"/>
      <c r="EJ148" s="276"/>
      <c r="EK148" s="276"/>
      <c r="EL148" s="276"/>
      <c r="EM148" s="276"/>
      <c r="EN148" s="276"/>
      <c r="EO148" s="276"/>
      <c r="EP148" s="276"/>
      <c r="EQ148" s="276"/>
      <c r="ER148" s="276"/>
      <c r="ES148" s="276"/>
      <c r="ET148" s="276"/>
      <c r="EU148" s="276"/>
      <c r="EV148" s="276"/>
      <c r="EW148" s="276"/>
      <c r="EX148" s="276"/>
      <c r="EY148" s="276"/>
      <c r="EZ148" s="276"/>
      <c r="FA148" s="276"/>
      <c r="FB148" s="276"/>
      <c r="FC148" s="276"/>
      <c r="FD148" s="276"/>
      <c r="FE148" s="276"/>
      <c r="FF148" s="276"/>
      <c r="FG148" s="276"/>
      <c r="FH148" s="276"/>
      <c r="FI148" s="276"/>
      <c r="FJ148" s="276"/>
      <c r="FK148" s="276"/>
      <c r="FL148" s="276"/>
      <c r="FM148" s="276"/>
      <c r="FN148" s="276"/>
      <c r="FO148" s="276"/>
      <c r="FP148" s="276"/>
      <c r="FQ148" s="276"/>
      <c r="FR148" s="276"/>
      <c r="FS148" s="276"/>
      <c r="FT148" s="276"/>
      <c r="FU148" s="276"/>
      <c r="FV148" s="276"/>
      <c r="FW148" s="276"/>
      <c r="FX148" s="276"/>
      <c r="FY148" s="276"/>
      <c r="FZ148" s="276"/>
      <c r="GA148" s="276"/>
      <c r="GB148" s="276"/>
      <c r="GC148" s="276"/>
      <c r="GD148" s="276"/>
      <c r="GE148" s="276"/>
      <c r="GF148" s="276"/>
      <c r="GG148" s="276"/>
      <c r="GH148" s="276"/>
      <c r="GI148" s="276"/>
      <c r="GJ148" s="276"/>
      <c r="GK148" s="276"/>
      <c r="GL148" s="276"/>
      <c r="GM148" s="276"/>
      <c r="GN148" s="276"/>
      <c r="GO148" s="276"/>
      <c r="GP148" s="276"/>
      <c r="GQ148" s="276"/>
      <c r="GR148" s="276"/>
      <c r="GS148" s="276"/>
      <c r="GT148" s="276"/>
      <c r="GU148" s="276"/>
      <c r="GV148" s="276"/>
      <c r="GW148" s="276"/>
      <c r="GX148" s="276"/>
      <c r="GY148" s="276"/>
      <c r="GZ148" s="276"/>
      <c r="HA148" s="276"/>
      <c r="HB148" s="276"/>
      <c r="HC148" s="276"/>
      <c r="HD148" s="276"/>
      <c r="HE148" s="276"/>
      <c r="HF148" s="276"/>
      <c r="HG148" s="276"/>
      <c r="HH148" s="276"/>
      <c r="HI148" s="276"/>
      <c r="HJ148" s="276"/>
      <c r="HK148" s="276"/>
      <c r="HL148" s="276"/>
      <c r="HM148" s="276"/>
      <c r="HN148" s="276"/>
      <c r="HO148" s="276"/>
      <c r="HP148" s="276"/>
      <c r="HQ148" s="276"/>
      <c r="HR148" s="276"/>
      <c r="HS148" s="276"/>
      <c r="HT148" s="276"/>
      <c r="HU148" s="276"/>
      <c r="HV148" s="276"/>
      <c r="HW148" s="276"/>
      <c r="HX148" s="276"/>
      <c r="HY148" s="276"/>
      <c r="HZ148" s="276"/>
      <c r="IA148" s="276"/>
      <c r="IB148" s="276"/>
      <c r="IC148" s="276"/>
      <c r="ID148" s="276"/>
      <c r="IE148" s="276"/>
      <c r="IF148" s="276"/>
      <c r="IG148" s="276"/>
      <c r="IH148" s="276"/>
      <c r="II148" s="276"/>
      <c r="IJ148" s="276"/>
      <c r="IK148" s="276"/>
      <c r="IL148" s="276"/>
      <c r="IM148" s="276"/>
      <c r="IN148" s="276"/>
      <c r="IO148" s="276"/>
      <c r="IP148" s="276"/>
      <c r="IQ148" s="276"/>
      <c r="IR148" s="276"/>
      <c r="IS148" s="276"/>
      <c r="IT148" s="276"/>
      <c r="IU148" s="276"/>
      <c r="IV148" s="276"/>
    </row>
    <row r="149" spans="1:256" s="58" customFormat="1" ht="5.0999999999999996" customHeight="1" x14ac:dyDescent="0.2">
      <c r="A149" s="77"/>
      <c r="B149" s="124"/>
      <c r="C149" s="77"/>
    </row>
    <row r="150" spans="1:256" s="58" customFormat="1" ht="12.95" customHeight="1" x14ac:dyDescent="0.2">
      <c r="A150" s="77"/>
      <c r="B150" s="80"/>
      <c r="C150" s="77"/>
    </row>
    <row r="151" spans="1:256" s="58" customFormat="1" ht="20.100000000000001" customHeight="1" x14ac:dyDescent="0.2">
      <c r="A151" s="77"/>
      <c r="B151" s="84" t="s">
        <v>442</v>
      </c>
      <c r="C151" s="77"/>
    </row>
    <row r="152" spans="1:256" s="58" customFormat="1" ht="5.0999999999999996" customHeight="1" x14ac:dyDescent="0.2">
      <c r="A152" s="77"/>
      <c r="B152" s="82"/>
      <c r="C152" s="77"/>
    </row>
    <row r="153" spans="1:256" s="58" customFormat="1" ht="12.95" customHeight="1" x14ac:dyDescent="0.2">
      <c r="A153" s="77"/>
      <c r="B153" s="82" t="s">
        <v>652</v>
      </c>
      <c r="C153" s="77"/>
    </row>
    <row r="154" spans="1:256" s="58" customFormat="1" ht="5.0999999999999996" customHeight="1" x14ac:dyDescent="0.2">
      <c r="A154" s="77"/>
      <c r="B154" s="82"/>
      <c r="C154" s="77"/>
    </row>
    <row r="155" spans="1:256" s="58" customFormat="1" ht="26.1" customHeight="1" x14ac:dyDescent="0.2">
      <c r="A155" s="77"/>
      <c r="B155" s="82" t="s">
        <v>653</v>
      </c>
      <c r="C155" s="77"/>
    </row>
    <row r="156" spans="1:256" s="58" customFormat="1" ht="5.0999999999999996" customHeight="1" x14ac:dyDescent="0.2">
      <c r="A156" s="77"/>
      <c r="B156" s="82"/>
      <c r="C156" s="77"/>
    </row>
    <row r="157" spans="1:256" s="58" customFormat="1" ht="12.95" customHeight="1" x14ac:dyDescent="0.2">
      <c r="A157" s="77"/>
      <c r="B157" s="82" t="s">
        <v>654</v>
      </c>
      <c r="C157" s="77"/>
    </row>
    <row r="158" spans="1:256" s="58" customFormat="1" ht="5.0999999999999996" customHeight="1" x14ac:dyDescent="0.2">
      <c r="A158" s="77"/>
      <c r="B158" s="83"/>
      <c r="C158" s="77"/>
    </row>
    <row r="159" spans="1:256" x14ac:dyDescent="0.2"/>
    <row r="160" spans="1:25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sheetData>
  <sheetProtection password="9FA7" sheet="1"/>
  <phoneticPr fontId="0" type="noConversion"/>
  <pageMargins left="0.75" right="0.75" top="1" bottom="1" header="0" footer="0"/>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Team Roster</vt:lpstr>
      <vt:lpstr>Match History</vt:lpstr>
      <vt:lpstr>Leggi me</vt:lpstr>
      <vt:lpstr>'Match History'!Area_stampa</vt:lpstr>
      <vt:lpstr>'Team Roster'!Area_stampa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 Hansen</dc:creator>
  <cp:lastModifiedBy>Utente</cp:lastModifiedBy>
  <cp:lastPrinted>2017-01-20T20:22:12Z</cp:lastPrinted>
  <dcterms:created xsi:type="dcterms:W3CDTF">2001-02-12T07:17:33Z</dcterms:created>
  <dcterms:modified xsi:type="dcterms:W3CDTF">2020-02-01T17:20:25Z</dcterms:modified>
</cp:coreProperties>
</file>